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externalReferences>
    <externalReference r:id="rId5"/>
    <externalReference r:id="rId6"/>
  </externalReference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1'!$A$1:$H$26</definedName>
    <definedName name="_xlnm.Print_Area" localSheetId="2">'приложение 3'!$A$1:$G$106</definedName>
    <definedName name="_xlnm.Print_Area" localSheetId="3">'приложение 5'!$A$1:$J$18</definedName>
  </definedNames>
  <calcPr calcId="152511"/>
</workbook>
</file>

<file path=xl/calcChain.xml><?xml version="1.0" encoding="utf-8"?>
<calcChain xmlns="http://schemas.openxmlformats.org/spreadsheetml/2006/main">
  <c r="I18" i="8" l="1"/>
  <c r="I17" i="8"/>
  <c r="I15" i="8"/>
  <c r="I13" i="8"/>
  <c r="I12" i="8"/>
  <c r="F77" i="7"/>
  <c r="F76" i="7"/>
  <c r="F71" i="7" l="1"/>
  <c r="F70" i="7"/>
  <c r="F65" i="7"/>
  <c r="F64" i="7"/>
  <c r="F25" i="7"/>
  <c r="F61" i="7"/>
  <c r="F60" i="7"/>
  <c r="F54" i="7"/>
  <c r="F33" i="7"/>
  <c r="F32" i="7"/>
  <c r="F26" i="7"/>
  <c r="F74" i="7" l="1"/>
  <c r="F73" i="7"/>
  <c r="F68" i="7"/>
  <c r="F67" i="7"/>
  <c r="E61" i="7" l="1"/>
  <c r="E60" i="7"/>
  <c r="E54" i="7"/>
  <c r="E53" i="7"/>
  <c r="E26" i="7"/>
  <c r="E25" i="7"/>
  <c r="E87" i="7" l="1"/>
  <c r="F87" i="7"/>
  <c r="D87" i="7"/>
  <c r="E78" i="7"/>
  <c r="F78" i="7"/>
  <c r="D78" i="7"/>
  <c r="F18" i="7" l="1"/>
  <c r="E18" i="7"/>
  <c r="D18" i="7"/>
  <c r="F17" i="7"/>
  <c r="E17" i="7"/>
  <c r="D17" i="7"/>
  <c r="D15" i="7"/>
  <c r="E15" i="7"/>
  <c r="F15" i="7"/>
  <c r="E14" i="7"/>
  <c r="F14" i="7"/>
  <c r="D14" i="7"/>
  <c r="F24" i="7"/>
  <c r="E24" i="7"/>
  <c r="D24" i="7"/>
  <c r="F21" i="7"/>
  <c r="E21" i="7"/>
  <c r="D21" i="7"/>
  <c r="F31" i="7"/>
  <c r="E31" i="7"/>
  <c r="D31" i="7"/>
  <c r="F28" i="7"/>
  <c r="E28" i="7"/>
  <c r="D28" i="7"/>
  <c r="F38" i="7"/>
  <c r="E38" i="7"/>
  <c r="D38" i="7"/>
  <c r="F35" i="7"/>
  <c r="E35" i="7"/>
  <c r="D35" i="7"/>
  <c r="F45" i="7"/>
  <c r="E45" i="7"/>
  <c r="D45" i="7"/>
  <c r="F42" i="7"/>
  <c r="E42" i="7"/>
  <c r="D42" i="7"/>
  <c r="D41" i="7" s="1"/>
  <c r="F52" i="7"/>
  <c r="E52" i="7"/>
  <c r="D52" i="7"/>
  <c r="F49" i="7"/>
  <c r="E49" i="7"/>
  <c r="D49" i="7"/>
  <c r="E56" i="7"/>
  <c r="F56" i="7"/>
  <c r="D56" i="7"/>
  <c r="E59" i="7"/>
  <c r="F59" i="7"/>
  <c r="D59" i="7"/>
  <c r="F72" i="7"/>
  <c r="E72" i="7"/>
  <c r="D72" i="7"/>
  <c r="F69" i="7"/>
  <c r="E69" i="7"/>
  <c r="D69" i="7"/>
  <c r="F66" i="7"/>
  <c r="E66" i="7"/>
  <c r="D66" i="7"/>
  <c r="E63" i="7"/>
  <c r="F63" i="7"/>
  <c r="D63" i="7"/>
  <c r="E75" i="7"/>
  <c r="F75" i="7"/>
  <c r="D75" i="7"/>
  <c r="F13" i="7"/>
  <c r="D48" i="7" l="1"/>
  <c r="E27" i="7"/>
  <c r="E55" i="7"/>
  <c r="F55" i="7"/>
  <c r="F48" i="7"/>
  <c r="F20" i="7"/>
  <c r="D20" i="7"/>
  <c r="E48" i="7"/>
  <c r="F41" i="7"/>
  <c r="D34" i="7"/>
  <c r="D16" i="7"/>
  <c r="D55" i="7"/>
  <c r="D27" i="7"/>
  <c r="E20" i="7"/>
  <c r="E34" i="7"/>
  <c r="F27" i="7"/>
  <c r="D13" i="7"/>
  <c r="E62" i="7"/>
  <c r="E41" i="7"/>
  <c r="F34" i="7"/>
  <c r="E13" i="7"/>
  <c r="E16" i="7"/>
  <c r="F16" i="7"/>
  <c r="F12" i="7" s="1"/>
  <c r="F62" i="7"/>
  <c r="D62" i="7"/>
  <c r="D12" i="7" l="1"/>
  <c r="F10" i="7"/>
  <c r="E12" i="7"/>
  <c r="E10" i="7" s="1"/>
  <c r="D10" i="7"/>
</calcChain>
</file>

<file path=xl/sharedStrings.xml><?xml version="1.0" encoding="utf-8"?>
<sst xmlns="http://schemas.openxmlformats.org/spreadsheetml/2006/main" count="298" uniqueCount="136">
  <si>
    <t>(форма)</t>
  </si>
  <si>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</si>
  <si>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</si>
  <si>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</si>
  <si>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</si>
  <si>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</si>
  <si>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</si>
  <si>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</si>
  <si>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</si>
  <si>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</si>
  <si>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</si>
  <si>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</si>
  <si>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</si>
  <si>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</si>
  <si>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</si>
  <si>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</si>
  <si>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</si>
  <si>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</si>
  <si>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</si>
  <si>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</si>
  <si>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</si>
  <si>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</si>
  <si>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</si>
  <si>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</si>
  <si>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</si>
  <si>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</si>
  <si>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</si>
  <si>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</si>
  <si>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</si>
  <si>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</si>
  <si>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</si>
  <si>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</si>
  <si>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</si>
  <si>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</si>
  <si>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</si>
  <si>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</si>
  <si>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</si>
  <si>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</si>
  <si>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</si>
  <si>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</si>
  <si>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</si>
  <si>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</si>
  <si>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</si>
  <si>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</si>
  <si>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</si>
  <si>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</si>
  <si>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</si>
  <si>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</si>
  <si>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</si>
  <si>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</si>
  <si>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</si>
  <si>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</si>
  <si>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</si>
  <si>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</si>
  <si>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</si>
  <si>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</si>
  <si>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</si>
  <si>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</si>
  <si>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</si>
  <si>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</si>
  <si>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</si>
  <si>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</si>
  <si>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</si>
  <si>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</si>
  <si>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</si>
  <si>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</si>
  <si>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</si>
  <si>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</si>
  <si>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</si>
  <si>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</si>
  <si>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</si>
  <si>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</si>
  <si>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</si>
  <si>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</si>
  <si>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</si>
  <si>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</si>
  <si>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</si>
  <si>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</si>
  <si>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</si>
  <si>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</si>
  <si>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</si>
  <si>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</si>
  <si>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</si>
  <si>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</si>
  <si>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</si>
  <si>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</si>
  <si>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</si>
  <si>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</si>
  <si>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</si>
  <si>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</si>
  <si>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</si>
  <si>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</si>
  <si>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</si>
  <si>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</si>
  <si>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</si>
  <si>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</si>
  <si>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</si>
  <si>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</si>
  <si>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</si>
  <si>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</si>
  <si>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</si>
  <si>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</si>
  <si>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</si>
  <si>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</si>
  <si>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</si>
  <si>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</si>
  <si>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</si>
  <si>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</si>
  <si>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</si>
  <si>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</si>
  <si>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</si>
  <si>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</si>
  <si>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</si>
  <si>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</si>
  <si>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</si>
  <si>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</si>
  <si>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</si>
  <si>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</si>
  <si>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</si>
  <si>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</si>
  <si>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</si>
  <si>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</si>
  <si>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</si>
  <si>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</si>
  <si>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</si>
  <si>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2016 год
(факт)</t>
  </si>
  <si>
    <t>2017 год
(утвержденов тарифе)</t>
  </si>
  <si>
    <t>2018 год
(предложение)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</si>
  <si>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</si>
  <si>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</si>
  <si>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</si>
  <si>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+7 3462 37-58-21</t>
  </si>
  <si>
    <t>о размере сбытовых надбавок и доходностей продаж</t>
  </si>
  <si>
    <t>Общество с ограниченной ответственностью  "ТЭК-Энерго"          (ООО "ТЭК-Энерго")</t>
  </si>
  <si>
    <t>http://www.elektro-32.ru/</t>
  </si>
  <si>
    <t>Бычкова Татьяна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</si>
</sst>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0" fontId="11" fillId="0" borderId="2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66" fontId="11" fillId="0" borderId="2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66" fontId="11" fillId="0" borderId="6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2" fontId="11" fillId="0" borderId="6" xfId="3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2" fontId="11" fillId="0" borderId="3" xfId="3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ydkina.IY\AppData\Local\Microsoft\Windows\INetCache\Content.Outlook\SE8JJ3UT\&#1053;&#1072;&#1089;&#1077;&#1083;&#1077;&#1085;&#1080;&#1077;%2097400%20&#1086;&#1082;&#1090;&#1103;&#1073;&#1088;&#1100;%202018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l&amp;Doc\Doc\&#1058;&#1072;&#1088;&#1080;&#1092;%202018\&#1076;&#1077;&#1082;&#1072;&#1073;&#1088;&#1100;%20&#1090;&#1072;&#1088;&#1080;&#1092;&#1085;&#1072;&#1103;\01.10%20&#1052;&#1059;703_&#1058;&#1069;&#1050;-&#1069;&#1085;&#1077;&#1088;&#1075;&#1086;_&#1041;&#1088;&#1103;&#1085;&#1089;&#108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Q6">
            <v>285.25039177814494</v>
          </cell>
          <cell r="R6">
            <v>282.57127612791373</v>
          </cell>
        </row>
        <row r="10">
          <cell r="R10">
            <v>147.07787880543634</v>
          </cell>
        </row>
        <row r="14">
          <cell r="Q14">
            <v>11.142361777023838</v>
          </cell>
          <cell r="R14">
            <v>10.965875980801508</v>
          </cell>
        </row>
        <row r="18">
          <cell r="Q18">
            <v>43.986692292641386</v>
          </cell>
          <cell r="R18">
            <v>41.718169085848409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МАТРИЦА"/>
      <sheetName val="Ктер"/>
      <sheetName val="Прил.2_Таб.2.1"/>
      <sheetName val="Прил.2_Таб.2.2"/>
      <sheetName val="Прил.2_Таб.2.3"/>
      <sheetName val="Прил.2_Таб.2.4"/>
      <sheetName val="Прил.2_Таб.2.5"/>
      <sheetName val="Прил.2_Таб.2.6"/>
      <sheetName val="Прил.2_Таб.2.7"/>
      <sheetName val="Прил.2_Таб.2.8"/>
      <sheetName val="Прил.3_Таб.3.1"/>
      <sheetName val="Прил.3_Таб.3.2"/>
      <sheetName val="Прил.3_Таб.3.3"/>
      <sheetName val="Прил.3_Таб.3.4"/>
      <sheetName val="Прил.3_Таб.3.5"/>
      <sheetName val="Прил.3_Таб.3.6"/>
      <sheetName val="Прил.3_Таб.3.7"/>
      <sheetName val="Прил.3_Таб.3.8"/>
      <sheetName val="Прил.3_Таб.3.9"/>
      <sheetName val="Прил.3_Таб.3.10"/>
      <sheetName val="Прил.3_Таб.3.11"/>
      <sheetName val="Прил.3_Таб.3.12"/>
      <sheetName val="Прил.3_Таб.3.13"/>
      <sheetName val="Прил.3_Таб.3.14"/>
      <sheetName val="Прил.3_Таб.3.15"/>
      <sheetName val="3.15 население"/>
      <sheetName val="3.15 потери"/>
      <sheetName val="Расчет СН_Брянск"/>
    </sheetNames>
    <sheetDataSet>
      <sheetData sheetId="0">
        <row r="12">
          <cell r="H12">
            <v>265602090</v>
          </cell>
          <cell r="I12">
            <v>277719000</v>
          </cell>
        </row>
        <row r="14">
          <cell r="H14">
            <v>337939510</v>
          </cell>
          <cell r="I14">
            <v>347770700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60" zoomScaleNormal="75" workbookViewId="0">
      <selection activeCell="S29" sqref="S29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ht="77.25" customHeight="1" x14ac:dyDescent="0.25">
      <c r="E1" s="36"/>
      <c r="F1" s="36"/>
      <c r="G1" s="36"/>
    </row>
    <row r="2" spans="1:7" ht="96" customHeight="1" x14ac:dyDescent="0.25">
      <c r="E2" s="39" t="s">
        <v>6</v>
      </c>
      <c r="F2" s="39"/>
      <c r="G2" s="39"/>
    </row>
    <row r="4" spans="1:7" x14ac:dyDescent="0.25">
      <c r="G4" s="4" t="s">
        <v>0</v>
      </c>
    </row>
    <row r="6" spans="1:7" x14ac:dyDescent="0.25">
      <c r="A6" s="40" t="s">
        <v>1</v>
      </c>
      <c r="B6" s="40"/>
      <c r="C6" s="40"/>
      <c r="D6" s="40"/>
      <c r="E6" s="40"/>
      <c r="F6" s="40"/>
      <c r="G6" s="40"/>
    </row>
    <row r="7" spans="1:7" ht="44.25" customHeight="1" x14ac:dyDescent="0.25">
      <c r="A7" s="40" t="s">
        <v>132</v>
      </c>
      <c r="B7" s="40"/>
      <c r="C7" s="40"/>
      <c r="D7" s="40"/>
      <c r="E7" s="40"/>
      <c r="F7" s="40"/>
      <c r="G7" s="40"/>
    </row>
    <row r="8" spans="1:7" ht="33" customHeight="1" x14ac:dyDescent="0.25">
      <c r="A8" s="41" t="s">
        <v>2</v>
      </c>
      <c r="B8" s="41"/>
      <c r="C8" s="41"/>
      <c r="D8" s="42">
        <v>2018</v>
      </c>
      <c r="E8" s="42"/>
      <c r="F8" s="42"/>
      <c r="G8" s="3" t="s">
        <v>3</v>
      </c>
    </row>
    <row r="9" spans="1:7" ht="30.75" customHeight="1" x14ac:dyDescent="0.25">
      <c r="A9" s="37" t="s">
        <v>4</v>
      </c>
      <c r="B9" s="37"/>
      <c r="C9" s="37"/>
      <c r="D9" s="37"/>
      <c r="E9" s="37"/>
      <c r="F9" s="37"/>
      <c r="G9" s="37"/>
    </row>
    <row r="10" spans="1:7" ht="47.25" customHeight="1" x14ac:dyDescent="0.25">
      <c r="A10" s="38" t="s">
        <v>133</v>
      </c>
      <c r="B10" s="38"/>
      <c r="C10" s="38"/>
      <c r="D10" s="38"/>
      <c r="E10" s="38"/>
      <c r="F10" s="38"/>
      <c r="G10" s="38"/>
    </row>
    <row r="11" spans="1:7" ht="21" customHeight="1" x14ac:dyDescent="0.25">
      <c r="A11" s="37" t="s">
        <v>5</v>
      </c>
      <c r="B11" s="37"/>
      <c r="C11" s="37"/>
      <c r="D11" s="37"/>
      <c r="E11" s="37"/>
      <c r="F11" s="37"/>
      <c r="G11" s="37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4" zoomScale="60" zoomScaleNormal="75" workbookViewId="0">
      <selection activeCell="Q28" sqref="Q28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6" width="13.85546875" style="1" customWidth="1"/>
    <col min="7" max="7" width="12" style="1" customWidth="1"/>
    <col min="8" max="8" width="29.5703125" style="1" customWidth="1"/>
    <col min="9" max="16384" width="9.140625" style="1"/>
  </cols>
  <sheetData>
    <row r="1" spans="1:9" ht="62.25" customHeight="1" x14ac:dyDescent="0.25">
      <c r="F1" s="36"/>
      <c r="G1" s="36"/>
      <c r="H1" s="36"/>
      <c r="I1" s="21"/>
    </row>
    <row r="2" spans="1:9" ht="81" customHeight="1" x14ac:dyDescent="0.25">
      <c r="E2" s="39" t="s">
        <v>7</v>
      </c>
      <c r="F2" s="39"/>
      <c r="G2" s="39"/>
    </row>
    <row r="4" spans="1:9" x14ac:dyDescent="0.25">
      <c r="G4" s="4"/>
    </row>
    <row r="6" spans="1:9" ht="30" customHeight="1" x14ac:dyDescent="0.25">
      <c r="A6" s="40" t="s">
        <v>8</v>
      </c>
      <c r="B6" s="40"/>
      <c r="C6" s="40"/>
      <c r="D6" s="40"/>
      <c r="E6" s="40"/>
      <c r="F6" s="40"/>
      <c r="G6" s="40"/>
    </row>
    <row r="7" spans="1:9" ht="92.25" customHeight="1" x14ac:dyDescent="0.25"/>
    <row r="8" spans="1:9" ht="52.5" customHeight="1" x14ac:dyDescent="0.25">
      <c r="A8" s="2" t="s">
        <v>9</v>
      </c>
      <c r="E8" s="44" t="s">
        <v>128</v>
      </c>
      <c r="F8" s="44"/>
      <c r="G8" s="44"/>
      <c r="H8" s="43"/>
    </row>
    <row r="9" spans="1:9" x14ac:dyDescent="0.25">
      <c r="H9" s="43"/>
    </row>
    <row r="10" spans="1:9" ht="18.75" customHeight="1" x14ac:dyDescent="0.25">
      <c r="A10" s="2" t="s">
        <v>10</v>
      </c>
      <c r="E10" s="44" t="s">
        <v>129</v>
      </c>
      <c r="F10" s="44"/>
      <c r="G10" s="44"/>
      <c r="H10" s="43"/>
    </row>
    <row r="11" spans="1:9" x14ac:dyDescent="0.25">
      <c r="H11" s="43"/>
    </row>
    <row r="12" spans="1:9" ht="124.5" customHeight="1" x14ac:dyDescent="0.25">
      <c r="A12" s="2" t="s">
        <v>11</v>
      </c>
      <c r="E12" s="44" t="s">
        <v>130</v>
      </c>
      <c r="F12" s="44"/>
      <c r="G12" s="44"/>
      <c r="H12" s="43"/>
    </row>
    <row r="13" spans="1:9" x14ac:dyDescent="0.25">
      <c r="H13" s="43"/>
    </row>
    <row r="14" spans="1:9" ht="139.5" customHeight="1" x14ac:dyDescent="0.25">
      <c r="A14" s="2" t="s">
        <v>12</v>
      </c>
      <c r="E14" s="44" t="s">
        <v>130</v>
      </c>
      <c r="F14" s="44"/>
      <c r="G14" s="44"/>
      <c r="H14" s="43"/>
    </row>
    <row r="15" spans="1:9" x14ac:dyDescent="0.25">
      <c r="H15" s="43"/>
    </row>
    <row r="16" spans="1:9" x14ac:dyDescent="0.25">
      <c r="A16" s="2" t="s">
        <v>13</v>
      </c>
      <c r="E16" s="44">
        <v>8602173527</v>
      </c>
      <c r="F16" s="44"/>
      <c r="G16" s="44"/>
      <c r="H16" s="43"/>
    </row>
    <row r="17" spans="1:8" x14ac:dyDescent="0.25">
      <c r="H17" s="43"/>
    </row>
    <row r="18" spans="1:8" x14ac:dyDescent="0.25">
      <c r="A18" s="2" t="s">
        <v>14</v>
      </c>
      <c r="B18" s="2"/>
      <c r="E18" s="44">
        <v>860201001</v>
      </c>
      <c r="F18" s="44"/>
      <c r="G18" s="44"/>
      <c r="H18" s="43"/>
    </row>
    <row r="19" spans="1:8" x14ac:dyDescent="0.25">
      <c r="H19" s="43"/>
    </row>
    <row r="20" spans="1:8" ht="36" customHeight="1" x14ac:dyDescent="0.25">
      <c r="A20" s="2" t="s">
        <v>15</v>
      </c>
      <c r="B20" s="2"/>
      <c r="E20" s="44" t="s">
        <v>135</v>
      </c>
      <c r="F20" s="44"/>
      <c r="G20" s="44"/>
      <c r="H20" s="43"/>
    </row>
    <row r="21" spans="1:8" x14ac:dyDescent="0.25">
      <c r="H21" s="43"/>
    </row>
    <row r="22" spans="1:8" ht="18.75" customHeight="1" x14ac:dyDescent="0.25">
      <c r="A22" s="2" t="s">
        <v>16</v>
      </c>
      <c r="B22" s="2"/>
      <c r="E22" s="32" t="s">
        <v>134</v>
      </c>
      <c r="F22" s="32"/>
      <c r="G22" s="32"/>
      <c r="H22" s="43"/>
    </row>
    <row r="23" spans="1:8" x14ac:dyDescent="0.25">
      <c r="H23" s="43"/>
    </row>
    <row r="24" spans="1:8" x14ac:dyDescent="0.25">
      <c r="A24" s="2" t="s">
        <v>17</v>
      </c>
      <c r="B24" s="2"/>
      <c r="E24" s="45" t="s">
        <v>131</v>
      </c>
      <c r="F24" s="45"/>
      <c r="G24" s="45"/>
      <c r="H24" s="43"/>
    </row>
    <row r="25" spans="1:8" x14ac:dyDescent="0.25">
      <c r="H25" s="43"/>
    </row>
    <row r="26" spans="1:8" x14ac:dyDescent="0.25">
      <c r="A26" s="2" t="s">
        <v>18</v>
      </c>
      <c r="B26" s="2"/>
      <c r="E26" s="44"/>
      <c r="F26" s="44"/>
      <c r="G26" s="44"/>
      <c r="H26" s="43"/>
    </row>
    <row r="29" spans="1:8" x14ac:dyDescent="0.25">
      <c r="B29" s="2"/>
    </row>
    <row r="31" spans="1:8" x14ac:dyDescent="0.25">
      <c r="B31" s="2"/>
    </row>
    <row r="33" spans="2:2" x14ac:dyDescent="0.25">
      <c r="B33" s="2"/>
    </row>
  </sheetData>
  <mergeCells count="13">
    <mergeCell ref="F1:H1"/>
    <mergeCell ref="H8:H26"/>
    <mergeCell ref="E16:G16"/>
    <mergeCell ref="E18:G18"/>
    <mergeCell ref="E20:G20"/>
    <mergeCell ref="E24:G24"/>
    <mergeCell ref="E26:G26"/>
    <mergeCell ref="E8:G8"/>
    <mergeCell ref="E10:G10"/>
    <mergeCell ref="E12:G12"/>
    <mergeCell ref="E14:G14"/>
    <mergeCell ref="E2:G2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="75" zoomScaleNormal="60" zoomScaleSheetLayoutView="75" workbookViewId="0">
      <pane xSplit="2" ySplit="9" topLeftCell="C97" activePane="bottomRight" state="frozen"/>
      <selection pane="topRight" activeCell="C1" sqref="C1"/>
      <selection pane="bottomLeft" activeCell="A9" sqref="A9"/>
      <selection pane="bottomRight" activeCell="L104" sqref="L104"/>
    </sheetView>
  </sheetViews>
  <sheetFormatPr defaultRowHeight="18.75" x14ac:dyDescent="0.25"/>
  <cols>
    <col min="1" max="1" width="10.85546875" style="7" customWidth="1"/>
    <col min="2" max="2" width="64.42578125" style="7" customWidth="1"/>
    <col min="3" max="3" width="14.5703125" style="7" customWidth="1"/>
    <col min="4" max="5" width="26.28515625" style="7" customWidth="1"/>
    <col min="6" max="6" width="30.7109375" style="7" customWidth="1"/>
    <col min="7" max="7" width="39.28515625" style="7" customWidth="1"/>
    <col min="8" max="255" width="9.140625" style="7"/>
    <col min="256" max="256" width="9.7109375" style="7" customWidth="1"/>
    <col min="257" max="257" width="28" style="7" customWidth="1"/>
    <col min="258" max="258" width="12.28515625" style="7" customWidth="1"/>
    <col min="259" max="260" width="27.5703125" style="7" customWidth="1"/>
    <col min="261" max="261" width="24.140625" style="7" customWidth="1"/>
    <col min="262" max="511" width="9.140625" style="7"/>
    <col min="512" max="512" width="9.7109375" style="7" customWidth="1"/>
    <col min="513" max="513" width="28" style="7" customWidth="1"/>
    <col min="514" max="514" width="12.28515625" style="7" customWidth="1"/>
    <col min="515" max="516" width="27.5703125" style="7" customWidth="1"/>
    <col min="517" max="517" width="24.140625" style="7" customWidth="1"/>
    <col min="518" max="767" width="9.140625" style="7"/>
    <col min="768" max="768" width="9.7109375" style="7" customWidth="1"/>
    <col min="769" max="769" width="28" style="7" customWidth="1"/>
    <col min="770" max="770" width="12.28515625" style="7" customWidth="1"/>
    <col min="771" max="772" width="27.5703125" style="7" customWidth="1"/>
    <col min="773" max="773" width="24.140625" style="7" customWidth="1"/>
    <col min="774" max="1023" width="9.140625" style="7"/>
    <col min="1024" max="1024" width="9.7109375" style="7" customWidth="1"/>
    <col min="1025" max="1025" width="28" style="7" customWidth="1"/>
    <col min="1026" max="1026" width="12.28515625" style="7" customWidth="1"/>
    <col min="1027" max="1028" width="27.5703125" style="7" customWidth="1"/>
    <col min="1029" max="1029" width="24.140625" style="7" customWidth="1"/>
    <col min="1030" max="1279" width="9.140625" style="7"/>
    <col min="1280" max="1280" width="9.7109375" style="7" customWidth="1"/>
    <col min="1281" max="1281" width="28" style="7" customWidth="1"/>
    <col min="1282" max="1282" width="12.28515625" style="7" customWidth="1"/>
    <col min="1283" max="1284" width="27.5703125" style="7" customWidth="1"/>
    <col min="1285" max="1285" width="24.140625" style="7" customWidth="1"/>
    <col min="1286" max="1535" width="9.140625" style="7"/>
    <col min="1536" max="1536" width="9.7109375" style="7" customWidth="1"/>
    <col min="1537" max="1537" width="28" style="7" customWidth="1"/>
    <col min="1538" max="1538" width="12.28515625" style="7" customWidth="1"/>
    <col min="1539" max="1540" width="27.5703125" style="7" customWidth="1"/>
    <col min="1541" max="1541" width="24.140625" style="7" customWidth="1"/>
    <col min="1542" max="1791" width="9.140625" style="7"/>
    <col min="1792" max="1792" width="9.7109375" style="7" customWidth="1"/>
    <col min="1793" max="1793" width="28" style="7" customWidth="1"/>
    <col min="1794" max="1794" width="12.28515625" style="7" customWidth="1"/>
    <col min="1795" max="1796" width="27.5703125" style="7" customWidth="1"/>
    <col min="1797" max="1797" width="24.140625" style="7" customWidth="1"/>
    <col min="1798" max="2047" width="9.140625" style="7"/>
    <col min="2048" max="2048" width="9.7109375" style="7" customWidth="1"/>
    <col min="2049" max="2049" width="28" style="7" customWidth="1"/>
    <col min="2050" max="2050" width="12.28515625" style="7" customWidth="1"/>
    <col min="2051" max="2052" width="27.5703125" style="7" customWidth="1"/>
    <col min="2053" max="2053" width="24.140625" style="7" customWidth="1"/>
    <col min="2054" max="2303" width="9.140625" style="7"/>
    <col min="2304" max="2304" width="9.7109375" style="7" customWidth="1"/>
    <col min="2305" max="2305" width="28" style="7" customWidth="1"/>
    <col min="2306" max="2306" width="12.28515625" style="7" customWidth="1"/>
    <col min="2307" max="2308" width="27.5703125" style="7" customWidth="1"/>
    <col min="2309" max="2309" width="24.140625" style="7" customWidth="1"/>
    <col min="2310" max="2559" width="9.140625" style="7"/>
    <col min="2560" max="2560" width="9.7109375" style="7" customWidth="1"/>
    <col min="2561" max="2561" width="28" style="7" customWidth="1"/>
    <col min="2562" max="2562" width="12.28515625" style="7" customWidth="1"/>
    <col min="2563" max="2564" width="27.5703125" style="7" customWidth="1"/>
    <col min="2565" max="2565" width="24.140625" style="7" customWidth="1"/>
    <col min="2566" max="2815" width="9.140625" style="7"/>
    <col min="2816" max="2816" width="9.7109375" style="7" customWidth="1"/>
    <col min="2817" max="2817" width="28" style="7" customWidth="1"/>
    <col min="2818" max="2818" width="12.28515625" style="7" customWidth="1"/>
    <col min="2819" max="2820" width="27.5703125" style="7" customWidth="1"/>
    <col min="2821" max="2821" width="24.140625" style="7" customWidth="1"/>
    <col min="2822" max="3071" width="9.140625" style="7"/>
    <col min="3072" max="3072" width="9.7109375" style="7" customWidth="1"/>
    <col min="3073" max="3073" width="28" style="7" customWidth="1"/>
    <col min="3074" max="3074" width="12.28515625" style="7" customWidth="1"/>
    <col min="3075" max="3076" width="27.5703125" style="7" customWidth="1"/>
    <col min="3077" max="3077" width="24.140625" style="7" customWidth="1"/>
    <col min="3078" max="3327" width="9.140625" style="7"/>
    <col min="3328" max="3328" width="9.7109375" style="7" customWidth="1"/>
    <col min="3329" max="3329" width="28" style="7" customWidth="1"/>
    <col min="3330" max="3330" width="12.28515625" style="7" customWidth="1"/>
    <col min="3331" max="3332" width="27.5703125" style="7" customWidth="1"/>
    <col min="3333" max="3333" width="24.140625" style="7" customWidth="1"/>
    <col min="3334" max="3583" width="9.140625" style="7"/>
    <col min="3584" max="3584" width="9.7109375" style="7" customWidth="1"/>
    <col min="3585" max="3585" width="28" style="7" customWidth="1"/>
    <col min="3586" max="3586" width="12.28515625" style="7" customWidth="1"/>
    <col min="3587" max="3588" width="27.5703125" style="7" customWidth="1"/>
    <col min="3589" max="3589" width="24.140625" style="7" customWidth="1"/>
    <col min="3590" max="3839" width="9.140625" style="7"/>
    <col min="3840" max="3840" width="9.7109375" style="7" customWidth="1"/>
    <col min="3841" max="3841" width="28" style="7" customWidth="1"/>
    <col min="3842" max="3842" width="12.28515625" style="7" customWidth="1"/>
    <col min="3843" max="3844" width="27.5703125" style="7" customWidth="1"/>
    <col min="3845" max="3845" width="24.140625" style="7" customWidth="1"/>
    <col min="3846" max="4095" width="9.140625" style="7"/>
    <col min="4096" max="4096" width="9.7109375" style="7" customWidth="1"/>
    <col min="4097" max="4097" width="28" style="7" customWidth="1"/>
    <col min="4098" max="4098" width="12.28515625" style="7" customWidth="1"/>
    <col min="4099" max="4100" width="27.5703125" style="7" customWidth="1"/>
    <col min="4101" max="4101" width="24.140625" style="7" customWidth="1"/>
    <col min="4102" max="4351" width="9.140625" style="7"/>
    <col min="4352" max="4352" width="9.7109375" style="7" customWidth="1"/>
    <col min="4353" max="4353" width="28" style="7" customWidth="1"/>
    <col min="4354" max="4354" width="12.28515625" style="7" customWidth="1"/>
    <col min="4355" max="4356" width="27.5703125" style="7" customWidth="1"/>
    <col min="4357" max="4357" width="24.140625" style="7" customWidth="1"/>
    <col min="4358" max="4607" width="9.140625" style="7"/>
    <col min="4608" max="4608" width="9.7109375" style="7" customWidth="1"/>
    <col min="4609" max="4609" width="28" style="7" customWidth="1"/>
    <col min="4610" max="4610" width="12.28515625" style="7" customWidth="1"/>
    <col min="4611" max="4612" width="27.5703125" style="7" customWidth="1"/>
    <col min="4613" max="4613" width="24.140625" style="7" customWidth="1"/>
    <col min="4614" max="4863" width="9.140625" style="7"/>
    <col min="4864" max="4864" width="9.7109375" style="7" customWidth="1"/>
    <col min="4865" max="4865" width="28" style="7" customWidth="1"/>
    <col min="4866" max="4866" width="12.28515625" style="7" customWidth="1"/>
    <col min="4867" max="4868" width="27.5703125" style="7" customWidth="1"/>
    <col min="4869" max="4869" width="24.140625" style="7" customWidth="1"/>
    <col min="4870" max="5119" width="9.140625" style="7"/>
    <col min="5120" max="5120" width="9.7109375" style="7" customWidth="1"/>
    <col min="5121" max="5121" width="28" style="7" customWidth="1"/>
    <col min="5122" max="5122" width="12.28515625" style="7" customWidth="1"/>
    <col min="5123" max="5124" width="27.5703125" style="7" customWidth="1"/>
    <col min="5125" max="5125" width="24.140625" style="7" customWidth="1"/>
    <col min="5126" max="5375" width="9.140625" style="7"/>
    <col min="5376" max="5376" width="9.7109375" style="7" customWidth="1"/>
    <col min="5377" max="5377" width="28" style="7" customWidth="1"/>
    <col min="5378" max="5378" width="12.28515625" style="7" customWidth="1"/>
    <col min="5379" max="5380" width="27.5703125" style="7" customWidth="1"/>
    <col min="5381" max="5381" width="24.140625" style="7" customWidth="1"/>
    <col min="5382" max="5631" width="9.140625" style="7"/>
    <col min="5632" max="5632" width="9.7109375" style="7" customWidth="1"/>
    <col min="5633" max="5633" width="28" style="7" customWidth="1"/>
    <col min="5634" max="5634" width="12.28515625" style="7" customWidth="1"/>
    <col min="5635" max="5636" width="27.5703125" style="7" customWidth="1"/>
    <col min="5637" max="5637" width="24.140625" style="7" customWidth="1"/>
    <col min="5638" max="5887" width="9.140625" style="7"/>
    <col min="5888" max="5888" width="9.7109375" style="7" customWidth="1"/>
    <col min="5889" max="5889" width="28" style="7" customWidth="1"/>
    <col min="5890" max="5890" width="12.28515625" style="7" customWidth="1"/>
    <col min="5891" max="5892" width="27.5703125" style="7" customWidth="1"/>
    <col min="5893" max="5893" width="24.140625" style="7" customWidth="1"/>
    <col min="5894" max="6143" width="9.140625" style="7"/>
    <col min="6144" max="6144" width="9.7109375" style="7" customWidth="1"/>
    <col min="6145" max="6145" width="28" style="7" customWidth="1"/>
    <col min="6146" max="6146" width="12.28515625" style="7" customWidth="1"/>
    <col min="6147" max="6148" width="27.5703125" style="7" customWidth="1"/>
    <col min="6149" max="6149" width="24.140625" style="7" customWidth="1"/>
    <col min="6150" max="6399" width="9.140625" style="7"/>
    <col min="6400" max="6400" width="9.7109375" style="7" customWidth="1"/>
    <col min="6401" max="6401" width="28" style="7" customWidth="1"/>
    <col min="6402" max="6402" width="12.28515625" style="7" customWidth="1"/>
    <col min="6403" max="6404" width="27.5703125" style="7" customWidth="1"/>
    <col min="6405" max="6405" width="24.140625" style="7" customWidth="1"/>
    <col min="6406" max="6655" width="9.140625" style="7"/>
    <col min="6656" max="6656" width="9.7109375" style="7" customWidth="1"/>
    <col min="6657" max="6657" width="28" style="7" customWidth="1"/>
    <col min="6658" max="6658" width="12.28515625" style="7" customWidth="1"/>
    <col min="6659" max="6660" width="27.5703125" style="7" customWidth="1"/>
    <col min="6661" max="6661" width="24.140625" style="7" customWidth="1"/>
    <col min="6662" max="6911" width="9.140625" style="7"/>
    <col min="6912" max="6912" width="9.7109375" style="7" customWidth="1"/>
    <col min="6913" max="6913" width="28" style="7" customWidth="1"/>
    <col min="6914" max="6914" width="12.28515625" style="7" customWidth="1"/>
    <col min="6915" max="6916" width="27.5703125" style="7" customWidth="1"/>
    <col min="6917" max="6917" width="24.140625" style="7" customWidth="1"/>
    <col min="6918" max="7167" width="9.140625" style="7"/>
    <col min="7168" max="7168" width="9.7109375" style="7" customWidth="1"/>
    <col min="7169" max="7169" width="28" style="7" customWidth="1"/>
    <col min="7170" max="7170" width="12.28515625" style="7" customWidth="1"/>
    <col min="7171" max="7172" width="27.5703125" style="7" customWidth="1"/>
    <col min="7173" max="7173" width="24.140625" style="7" customWidth="1"/>
    <col min="7174" max="7423" width="9.140625" style="7"/>
    <col min="7424" max="7424" width="9.7109375" style="7" customWidth="1"/>
    <col min="7425" max="7425" width="28" style="7" customWidth="1"/>
    <col min="7426" max="7426" width="12.28515625" style="7" customWidth="1"/>
    <col min="7427" max="7428" width="27.5703125" style="7" customWidth="1"/>
    <col min="7429" max="7429" width="24.140625" style="7" customWidth="1"/>
    <col min="7430" max="7679" width="9.140625" style="7"/>
    <col min="7680" max="7680" width="9.7109375" style="7" customWidth="1"/>
    <col min="7681" max="7681" width="28" style="7" customWidth="1"/>
    <col min="7682" max="7682" width="12.28515625" style="7" customWidth="1"/>
    <col min="7683" max="7684" width="27.5703125" style="7" customWidth="1"/>
    <col min="7685" max="7685" width="24.140625" style="7" customWidth="1"/>
    <col min="7686" max="7935" width="9.140625" style="7"/>
    <col min="7936" max="7936" width="9.7109375" style="7" customWidth="1"/>
    <col min="7937" max="7937" width="28" style="7" customWidth="1"/>
    <col min="7938" max="7938" width="12.28515625" style="7" customWidth="1"/>
    <col min="7939" max="7940" width="27.5703125" style="7" customWidth="1"/>
    <col min="7941" max="7941" width="24.140625" style="7" customWidth="1"/>
    <col min="7942" max="8191" width="9.140625" style="7"/>
    <col min="8192" max="8192" width="9.7109375" style="7" customWidth="1"/>
    <col min="8193" max="8193" width="28" style="7" customWidth="1"/>
    <col min="8194" max="8194" width="12.28515625" style="7" customWidth="1"/>
    <col min="8195" max="8196" width="27.5703125" style="7" customWidth="1"/>
    <col min="8197" max="8197" width="24.140625" style="7" customWidth="1"/>
    <col min="8198" max="8447" width="9.140625" style="7"/>
    <col min="8448" max="8448" width="9.7109375" style="7" customWidth="1"/>
    <col min="8449" max="8449" width="28" style="7" customWidth="1"/>
    <col min="8450" max="8450" width="12.28515625" style="7" customWidth="1"/>
    <col min="8451" max="8452" width="27.5703125" style="7" customWidth="1"/>
    <col min="8453" max="8453" width="24.140625" style="7" customWidth="1"/>
    <col min="8454" max="8703" width="9.140625" style="7"/>
    <col min="8704" max="8704" width="9.7109375" style="7" customWidth="1"/>
    <col min="8705" max="8705" width="28" style="7" customWidth="1"/>
    <col min="8706" max="8706" width="12.28515625" style="7" customWidth="1"/>
    <col min="8707" max="8708" width="27.5703125" style="7" customWidth="1"/>
    <col min="8709" max="8709" width="24.140625" style="7" customWidth="1"/>
    <col min="8710" max="8959" width="9.140625" style="7"/>
    <col min="8960" max="8960" width="9.7109375" style="7" customWidth="1"/>
    <col min="8961" max="8961" width="28" style="7" customWidth="1"/>
    <col min="8962" max="8962" width="12.28515625" style="7" customWidth="1"/>
    <col min="8963" max="8964" width="27.5703125" style="7" customWidth="1"/>
    <col min="8965" max="8965" width="24.140625" style="7" customWidth="1"/>
    <col min="8966" max="9215" width="9.140625" style="7"/>
    <col min="9216" max="9216" width="9.7109375" style="7" customWidth="1"/>
    <col min="9217" max="9217" width="28" style="7" customWidth="1"/>
    <col min="9218" max="9218" width="12.28515625" style="7" customWidth="1"/>
    <col min="9219" max="9220" width="27.5703125" style="7" customWidth="1"/>
    <col min="9221" max="9221" width="24.140625" style="7" customWidth="1"/>
    <col min="9222" max="9471" width="9.140625" style="7"/>
    <col min="9472" max="9472" width="9.7109375" style="7" customWidth="1"/>
    <col min="9473" max="9473" width="28" style="7" customWidth="1"/>
    <col min="9474" max="9474" width="12.28515625" style="7" customWidth="1"/>
    <col min="9475" max="9476" width="27.5703125" style="7" customWidth="1"/>
    <col min="9477" max="9477" width="24.140625" style="7" customWidth="1"/>
    <col min="9478" max="9727" width="9.140625" style="7"/>
    <col min="9728" max="9728" width="9.7109375" style="7" customWidth="1"/>
    <col min="9729" max="9729" width="28" style="7" customWidth="1"/>
    <col min="9730" max="9730" width="12.28515625" style="7" customWidth="1"/>
    <col min="9731" max="9732" width="27.5703125" style="7" customWidth="1"/>
    <col min="9733" max="9733" width="24.140625" style="7" customWidth="1"/>
    <col min="9734" max="9983" width="9.140625" style="7"/>
    <col min="9984" max="9984" width="9.7109375" style="7" customWidth="1"/>
    <col min="9985" max="9985" width="28" style="7" customWidth="1"/>
    <col min="9986" max="9986" width="12.28515625" style="7" customWidth="1"/>
    <col min="9987" max="9988" width="27.5703125" style="7" customWidth="1"/>
    <col min="9989" max="9989" width="24.140625" style="7" customWidth="1"/>
    <col min="9990" max="10239" width="9.140625" style="7"/>
    <col min="10240" max="10240" width="9.7109375" style="7" customWidth="1"/>
    <col min="10241" max="10241" width="28" style="7" customWidth="1"/>
    <col min="10242" max="10242" width="12.28515625" style="7" customWidth="1"/>
    <col min="10243" max="10244" width="27.5703125" style="7" customWidth="1"/>
    <col min="10245" max="10245" width="24.140625" style="7" customWidth="1"/>
    <col min="10246" max="10495" width="9.140625" style="7"/>
    <col min="10496" max="10496" width="9.7109375" style="7" customWidth="1"/>
    <col min="10497" max="10497" width="28" style="7" customWidth="1"/>
    <col min="10498" max="10498" width="12.28515625" style="7" customWidth="1"/>
    <col min="10499" max="10500" width="27.5703125" style="7" customWidth="1"/>
    <col min="10501" max="10501" width="24.140625" style="7" customWidth="1"/>
    <col min="10502" max="10751" width="9.140625" style="7"/>
    <col min="10752" max="10752" width="9.7109375" style="7" customWidth="1"/>
    <col min="10753" max="10753" width="28" style="7" customWidth="1"/>
    <col min="10754" max="10754" width="12.28515625" style="7" customWidth="1"/>
    <col min="10755" max="10756" width="27.5703125" style="7" customWidth="1"/>
    <col min="10757" max="10757" width="24.140625" style="7" customWidth="1"/>
    <col min="10758" max="11007" width="9.140625" style="7"/>
    <col min="11008" max="11008" width="9.7109375" style="7" customWidth="1"/>
    <col min="11009" max="11009" width="28" style="7" customWidth="1"/>
    <col min="11010" max="11010" width="12.28515625" style="7" customWidth="1"/>
    <col min="11011" max="11012" width="27.5703125" style="7" customWidth="1"/>
    <col min="11013" max="11013" width="24.140625" style="7" customWidth="1"/>
    <col min="11014" max="11263" width="9.140625" style="7"/>
    <col min="11264" max="11264" width="9.7109375" style="7" customWidth="1"/>
    <col min="11265" max="11265" width="28" style="7" customWidth="1"/>
    <col min="11266" max="11266" width="12.28515625" style="7" customWidth="1"/>
    <col min="11267" max="11268" width="27.5703125" style="7" customWidth="1"/>
    <col min="11269" max="11269" width="24.140625" style="7" customWidth="1"/>
    <col min="11270" max="11519" width="9.140625" style="7"/>
    <col min="11520" max="11520" width="9.7109375" style="7" customWidth="1"/>
    <col min="11521" max="11521" width="28" style="7" customWidth="1"/>
    <col min="11522" max="11522" width="12.28515625" style="7" customWidth="1"/>
    <col min="11523" max="11524" width="27.5703125" style="7" customWidth="1"/>
    <col min="11525" max="11525" width="24.140625" style="7" customWidth="1"/>
    <col min="11526" max="11775" width="9.140625" style="7"/>
    <col min="11776" max="11776" width="9.7109375" style="7" customWidth="1"/>
    <col min="11777" max="11777" width="28" style="7" customWidth="1"/>
    <col min="11778" max="11778" width="12.28515625" style="7" customWidth="1"/>
    <col min="11779" max="11780" width="27.5703125" style="7" customWidth="1"/>
    <col min="11781" max="11781" width="24.140625" style="7" customWidth="1"/>
    <col min="11782" max="12031" width="9.140625" style="7"/>
    <col min="12032" max="12032" width="9.7109375" style="7" customWidth="1"/>
    <col min="12033" max="12033" width="28" style="7" customWidth="1"/>
    <col min="12034" max="12034" width="12.28515625" style="7" customWidth="1"/>
    <col min="12035" max="12036" width="27.5703125" style="7" customWidth="1"/>
    <col min="12037" max="12037" width="24.140625" style="7" customWidth="1"/>
    <col min="12038" max="12287" width="9.140625" style="7"/>
    <col min="12288" max="12288" width="9.7109375" style="7" customWidth="1"/>
    <col min="12289" max="12289" width="28" style="7" customWidth="1"/>
    <col min="12290" max="12290" width="12.28515625" style="7" customWidth="1"/>
    <col min="12291" max="12292" width="27.5703125" style="7" customWidth="1"/>
    <col min="12293" max="12293" width="24.140625" style="7" customWidth="1"/>
    <col min="12294" max="12543" width="9.140625" style="7"/>
    <col min="12544" max="12544" width="9.7109375" style="7" customWidth="1"/>
    <col min="12545" max="12545" width="28" style="7" customWidth="1"/>
    <col min="12546" max="12546" width="12.28515625" style="7" customWidth="1"/>
    <col min="12547" max="12548" width="27.5703125" style="7" customWidth="1"/>
    <col min="12549" max="12549" width="24.140625" style="7" customWidth="1"/>
    <col min="12550" max="12799" width="9.140625" style="7"/>
    <col min="12800" max="12800" width="9.7109375" style="7" customWidth="1"/>
    <col min="12801" max="12801" width="28" style="7" customWidth="1"/>
    <col min="12802" max="12802" width="12.28515625" style="7" customWidth="1"/>
    <col min="12803" max="12804" width="27.5703125" style="7" customWidth="1"/>
    <col min="12805" max="12805" width="24.140625" style="7" customWidth="1"/>
    <col min="12806" max="13055" width="9.140625" style="7"/>
    <col min="13056" max="13056" width="9.7109375" style="7" customWidth="1"/>
    <col min="13057" max="13057" width="28" style="7" customWidth="1"/>
    <col min="13058" max="13058" width="12.28515625" style="7" customWidth="1"/>
    <col min="13059" max="13060" width="27.5703125" style="7" customWidth="1"/>
    <col min="13061" max="13061" width="24.140625" style="7" customWidth="1"/>
    <col min="13062" max="13311" width="9.140625" style="7"/>
    <col min="13312" max="13312" width="9.7109375" style="7" customWidth="1"/>
    <col min="13313" max="13313" width="28" style="7" customWidth="1"/>
    <col min="13314" max="13314" width="12.28515625" style="7" customWidth="1"/>
    <col min="13315" max="13316" width="27.5703125" style="7" customWidth="1"/>
    <col min="13317" max="13317" width="24.140625" style="7" customWidth="1"/>
    <col min="13318" max="13567" width="9.140625" style="7"/>
    <col min="13568" max="13568" width="9.7109375" style="7" customWidth="1"/>
    <col min="13569" max="13569" width="28" style="7" customWidth="1"/>
    <col min="13570" max="13570" width="12.28515625" style="7" customWidth="1"/>
    <col min="13571" max="13572" width="27.5703125" style="7" customWidth="1"/>
    <col min="13573" max="13573" width="24.140625" style="7" customWidth="1"/>
    <col min="13574" max="13823" width="9.140625" style="7"/>
    <col min="13824" max="13824" width="9.7109375" style="7" customWidth="1"/>
    <col min="13825" max="13825" width="28" style="7" customWidth="1"/>
    <col min="13826" max="13826" width="12.28515625" style="7" customWidth="1"/>
    <col min="13827" max="13828" width="27.5703125" style="7" customWidth="1"/>
    <col min="13829" max="13829" width="24.140625" style="7" customWidth="1"/>
    <col min="13830" max="14079" width="9.140625" style="7"/>
    <col min="14080" max="14080" width="9.7109375" style="7" customWidth="1"/>
    <col min="14081" max="14081" width="28" style="7" customWidth="1"/>
    <col min="14082" max="14082" width="12.28515625" style="7" customWidth="1"/>
    <col min="14083" max="14084" width="27.5703125" style="7" customWidth="1"/>
    <col min="14085" max="14085" width="24.140625" style="7" customWidth="1"/>
    <col min="14086" max="14335" width="9.140625" style="7"/>
    <col min="14336" max="14336" width="9.7109375" style="7" customWidth="1"/>
    <col min="14337" max="14337" width="28" style="7" customWidth="1"/>
    <col min="14338" max="14338" width="12.28515625" style="7" customWidth="1"/>
    <col min="14339" max="14340" width="27.5703125" style="7" customWidth="1"/>
    <col min="14341" max="14341" width="24.140625" style="7" customWidth="1"/>
    <col min="14342" max="14591" width="9.140625" style="7"/>
    <col min="14592" max="14592" width="9.7109375" style="7" customWidth="1"/>
    <col min="14593" max="14593" width="28" style="7" customWidth="1"/>
    <col min="14594" max="14594" width="12.28515625" style="7" customWidth="1"/>
    <col min="14595" max="14596" width="27.5703125" style="7" customWidth="1"/>
    <col min="14597" max="14597" width="24.140625" style="7" customWidth="1"/>
    <col min="14598" max="14847" width="9.140625" style="7"/>
    <col min="14848" max="14848" width="9.7109375" style="7" customWidth="1"/>
    <col min="14849" max="14849" width="28" style="7" customWidth="1"/>
    <col min="14850" max="14850" width="12.28515625" style="7" customWidth="1"/>
    <col min="14851" max="14852" width="27.5703125" style="7" customWidth="1"/>
    <col min="14853" max="14853" width="24.140625" style="7" customWidth="1"/>
    <col min="14854" max="15103" width="9.140625" style="7"/>
    <col min="15104" max="15104" width="9.7109375" style="7" customWidth="1"/>
    <col min="15105" max="15105" width="28" style="7" customWidth="1"/>
    <col min="15106" max="15106" width="12.28515625" style="7" customWidth="1"/>
    <col min="15107" max="15108" width="27.5703125" style="7" customWidth="1"/>
    <col min="15109" max="15109" width="24.140625" style="7" customWidth="1"/>
    <col min="15110" max="15359" width="9.140625" style="7"/>
    <col min="15360" max="15360" width="9.7109375" style="7" customWidth="1"/>
    <col min="15361" max="15361" width="28" style="7" customWidth="1"/>
    <col min="15362" max="15362" width="12.28515625" style="7" customWidth="1"/>
    <col min="15363" max="15364" width="27.5703125" style="7" customWidth="1"/>
    <col min="15365" max="15365" width="24.140625" style="7" customWidth="1"/>
    <col min="15366" max="15615" width="9.140625" style="7"/>
    <col min="15616" max="15616" width="9.7109375" style="7" customWidth="1"/>
    <col min="15617" max="15617" width="28" style="7" customWidth="1"/>
    <col min="15618" max="15618" width="12.28515625" style="7" customWidth="1"/>
    <col min="15619" max="15620" width="27.5703125" style="7" customWidth="1"/>
    <col min="15621" max="15621" width="24.140625" style="7" customWidth="1"/>
    <col min="15622" max="15871" width="9.140625" style="7"/>
    <col min="15872" max="15872" width="9.7109375" style="7" customWidth="1"/>
    <col min="15873" max="15873" width="28" style="7" customWidth="1"/>
    <col min="15874" max="15874" width="12.28515625" style="7" customWidth="1"/>
    <col min="15875" max="15876" width="27.5703125" style="7" customWidth="1"/>
    <col min="15877" max="15877" width="24.140625" style="7" customWidth="1"/>
    <col min="15878" max="16127" width="9.140625" style="7"/>
    <col min="16128" max="16128" width="9.7109375" style="7" customWidth="1"/>
    <col min="16129" max="16129" width="28" style="7" customWidth="1"/>
    <col min="16130" max="16130" width="12.28515625" style="7" customWidth="1"/>
    <col min="16131" max="16132" width="27.5703125" style="7" customWidth="1"/>
    <col min="16133" max="16133" width="24.140625" style="7" customWidth="1"/>
    <col min="16134" max="16384" width="9.140625" style="7"/>
  </cols>
  <sheetData>
    <row r="1" spans="1:7" ht="45.75" customHeight="1" x14ac:dyDescent="0.25">
      <c r="F1" s="36"/>
      <c r="G1" s="36"/>
    </row>
    <row r="2" spans="1:7" ht="96" customHeight="1" x14ac:dyDescent="0.25">
      <c r="F2" s="8" t="s">
        <v>42</v>
      </c>
    </row>
    <row r="6" spans="1:7" x14ac:dyDescent="0.25">
      <c r="A6" s="49" t="s">
        <v>43</v>
      </c>
      <c r="B6" s="50"/>
      <c r="C6" s="50"/>
      <c r="D6" s="50"/>
      <c r="E6" s="50"/>
      <c r="F6" s="50"/>
    </row>
    <row r="9" spans="1:7" s="6" customFormat="1" ht="45.75" customHeight="1" x14ac:dyDescent="0.25">
      <c r="A9" s="11" t="s">
        <v>19</v>
      </c>
      <c r="B9" s="11" t="s">
        <v>20</v>
      </c>
      <c r="C9" s="11" t="s">
        <v>21</v>
      </c>
      <c r="D9" s="11" t="s">
        <v>125</v>
      </c>
      <c r="E9" s="11" t="s">
        <v>126</v>
      </c>
      <c r="F9" s="25" t="s">
        <v>127</v>
      </c>
      <c r="G9" s="28"/>
    </row>
    <row r="10" spans="1:7" ht="39.75" customHeight="1" x14ac:dyDescent="0.25">
      <c r="A10" s="12" t="s">
        <v>22</v>
      </c>
      <c r="B10" s="13" t="s">
        <v>44</v>
      </c>
      <c r="C10" s="12" t="s">
        <v>33</v>
      </c>
      <c r="D10" s="14">
        <f>D12+D62+D75</f>
        <v>3343568.1390000004</v>
      </c>
      <c r="E10" s="14">
        <f t="shared" ref="E10:F10" si="0">E12+E62+E75</f>
        <v>3322520.8836694956</v>
      </c>
      <c r="F10" s="14">
        <f t="shared" si="0"/>
        <v>3366362.1207977529</v>
      </c>
      <c r="G10" s="51"/>
    </row>
    <row r="11" spans="1:7" ht="20.25" customHeight="1" x14ac:dyDescent="0.25">
      <c r="A11" s="9"/>
      <c r="B11" s="10" t="s">
        <v>35</v>
      </c>
      <c r="C11" s="9"/>
      <c r="D11" s="15"/>
      <c r="E11" s="15"/>
      <c r="F11" s="15"/>
      <c r="G11" s="52"/>
    </row>
    <row r="12" spans="1:7" ht="39.75" customHeight="1" x14ac:dyDescent="0.25">
      <c r="A12" s="17" t="s">
        <v>23</v>
      </c>
      <c r="B12" s="18" t="s">
        <v>45</v>
      </c>
      <c r="C12" s="17" t="s">
        <v>33</v>
      </c>
      <c r="D12" s="19">
        <f>D13+D16</f>
        <v>941522.96199999994</v>
      </c>
      <c r="E12" s="19">
        <f t="shared" ref="E12:F12" si="1">E13+E16</f>
        <v>968540.8836694957</v>
      </c>
      <c r="F12" s="19">
        <f t="shared" si="1"/>
        <v>974000</v>
      </c>
      <c r="G12" s="52"/>
    </row>
    <row r="13" spans="1:7" ht="22.5" customHeight="1" x14ac:dyDescent="0.25">
      <c r="A13" s="9" t="s">
        <v>46</v>
      </c>
      <c r="B13" s="10" t="s">
        <v>47</v>
      </c>
      <c r="C13" s="9" t="s">
        <v>33</v>
      </c>
      <c r="D13" s="15">
        <f>D14+D15</f>
        <v>0</v>
      </c>
      <c r="E13" s="15">
        <f t="shared" ref="E13:F13" si="2">E14+E15</f>
        <v>0</v>
      </c>
      <c r="F13" s="15">
        <f t="shared" si="2"/>
        <v>0</v>
      </c>
      <c r="G13" s="52"/>
    </row>
    <row r="14" spans="1:7" ht="22.5" customHeight="1" x14ac:dyDescent="0.25">
      <c r="A14" s="9"/>
      <c r="B14" s="10" t="s">
        <v>48</v>
      </c>
      <c r="C14" s="9" t="s">
        <v>33</v>
      </c>
      <c r="D14" s="15">
        <f>D22+D29+D36+D43+D50+D57</f>
        <v>0</v>
      </c>
      <c r="E14" s="15">
        <f t="shared" ref="E14:F15" si="3">E22+E29+E36+E43+E50+E57</f>
        <v>0</v>
      </c>
      <c r="F14" s="15">
        <f t="shared" si="3"/>
        <v>0</v>
      </c>
      <c r="G14" s="52"/>
    </row>
    <row r="15" spans="1:7" ht="22.5" customHeight="1" x14ac:dyDescent="0.25">
      <c r="A15" s="9"/>
      <c r="B15" s="10" t="s">
        <v>49</v>
      </c>
      <c r="C15" s="9" t="s">
        <v>33</v>
      </c>
      <c r="D15" s="15">
        <f>D23+D30+D37+D44+D51+D58</f>
        <v>0</v>
      </c>
      <c r="E15" s="15">
        <f t="shared" si="3"/>
        <v>0</v>
      </c>
      <c r="F15" s="15">
        <f t="shared" si="3"/>
        <v>0</v>
      </c>
      <c r="G15" s="52"/>
    </row>
    <row r="16" spans="1:7" ht="22.5" customHeight="1" x14ac:dyDescent="0.25">
      <c r="A16" s="9" t="s">
        <v>50</v>
      </c>
      <c r="B16" s="10" t="s">
        <v>51</v>
      </c>
      <c r="C16" s="9" t="s">
        <v>33</v>
      </c>
      <c r="D16" s="15">
        <f>D17+D18</f>
        <v>941522.96199999994</v>
      </c>
      <c r="E16" s="15">
        <f t="shared" ref="E16" si="4">E17+E18</f>
        <v>968540.8836694957</v>
      </c>
      <c r="F16" s="15">
        <f t="shared" ref="F16" si="5">F17+F18</f>
        <v>974000</v>
      </c>
      <c r="G16" s="52"/>
    </row>
    <row r="17" spans="1:7" ht="22.5" customHeight="1" x14ac:dyDescent="0.25">
      <c r="A17" s="9"/>
      <c r="B17" s="10" t="s">
        <v>48</v>
      </c>
      <c r="C17" s="9" t="s">
        <v>33</v>
      </c>
      <c r="D17" s="15">
        <f>D25+D32+D39+D46+D53+D60</f>
        <v>479490.69800000003</v>
      </c>
      <c r="E17" s="15">
        <f t="shared" ref="E17:F17" si="6">E25+E32+E39+E46+E53+E60</f>
        <v>490930.88361428463</v>
      </c>
      <c r="F17" s="15">
        <f t="shared" si="6"/>
        <v>491666.8000000001</v>
      </c>
      <c r="G17" s="52"/>
    </row>
    <row r="18" spans="1:7" ht="22.5" customHeight="1" x14ac:dyDescent="0.25">
      <c r="A18" s="9"/>
      <c r="B18" s="10" t="s">
        <v>49</v>
      </c>
      <c r="C18" s="9" t="s">
        <v>33</v>
      </c>
      <c r="D18" s="15">
        <f>D26+D33+D40+D47+D54+D61</f>
        <v>462032.26399999991</v>
      </c>
      <c r="E18" s="15">
        <f t="shared" ref="E18:F18" si="7">E26+E33+E40+E47+E54+E61</f>
        <v>477610.00005521107</v>
      </c>
      <c r="F18" s="15">
        <f t="shared" si="7"/>
        <v>482333.19999999995</v>
      </c>
      <c r="G18" s="52"/>
    </row>
    <row r="19" spans="1:7" ht="22.5" customHeight="1" x14ac:dyDescent="0.25">
      <c r="A19" s="9"/>
      <c r="B19" s="10" t="s">
        <v>35</v>
      </c>
      <c r="C19" s="9" t="s">
        <v>33</v>
      </c>
      <c r="D19" s="15"/>
      <c r="E19" s="15"/>
      <c r="F19" s="15"/>
      <c r="G19" s="52"/>
    </row>
    <row r="20" spans="1:7" ht="96.75" customHeight="1" x14ac:dyDescent="0.25">
      <c r="A20" s="9" t="s">
        <v>52</v>
      </c>
      <c r="B20" s="10" t="s">
        <v>53</v>
      </c>
      <c r="C20" s="9" t="s">
        <v>33</v>
      </c>
      <c r="D20" s="15">
        <f>D21+D24</f>
        <v>599751.24899999995</v>
      </c>
      <c r="E20" s="15">
        <f t="shared" ref="E20" si="8">E21+E24</f>
        <v>554814.77669464494</v>
      </c>
      <c r="F20" s="15">
        <f t="shared" ref="F20" si="9">F21+F24</f>
        <v>567821.66790605872</v>
      </c>
      <c r="G20" s="52"/>
    </row>
    <row r="21" spans="1:7" ht="21" customHeight="1" x14ac:dyDescent="0.25">
      <c r="A21" s="9" t="s">
        <v>54</v>
      </c>
      <c r="B21" s="10" t="s">
        <v>47</v>
      </c>
      <c r="C21" s="9" t="s">
        <v>33</v>
      </c>
      <c r="D21" s="15">
        <f>D22+D23</f>
        <v>0</v>
      </c>
      <c r="E21" s="15">
        <f t="shared" ref="E21" si="10">E22+E23</f>
        <v>0</v>
      </c>
      <c r="F21" s="15">
        <f t="shared" ref="F21" si="11">F22+F23</f>
        <v>0</v>
      </c>
      <c r="G21" s="52"/>
    </row>
    <row r="22" spans="1:7" ht="21" customHeight="1" x14ac:dyDescent="0.25">
      <c r="A22" s="9"/>
      <c r="B22" s="10" t="s">
        <v>48</v>
      </c>
      <c r="C22" s="9" t="s">
        <v>33</v>
      </c>
      <c r="D22" s="15"/>
      <c r="E22" s="15"/>
      <c r="F22" s="15"/>
      <c r="G22" s="52"/>
    </row>
    <row r="23" spans="1:7" ht="21" customHeight="1" x14ac:dyDescent="0.25">
      <c r="A23" s="9"/>
      <c r="B23" s="10" t="s">
        <v>49</v>
      </c>
      <c r="C23" s="9" t="s">
        <v>33</v>
      </c>
      <c r="D23" s="15"/>
      <c r="E23" s="15"/>
      <c r="F23" s="15"/>
      <c r="G23" s="52"/>
    </row>
    <row r="24" spans="1:7" ht="21" customHeight="1" x14ac:dyDescent="0.25">
      <c r="A24" s="9" t="s">
        <v>55</v>
      </c>
      <c r="B24" s="10" t="s">
        <v>51</v>
      </c>
      <c r="C24" s="9" t="s">
        <v>33</v>
      </c>
      <c r="D24" s="15">
        <f>D25+D26</f>
        <v>599751.24899999995</v>
      </c>
      <c r="E24" s="15">
        <f t="shared" ref="E24" si="12">E25+E26</f>
        <v>554814.77669464494</v>
      </c>
      <c r="F24" s="15">
        <f t="shared" ref="F24" si="13">F25+F26</f>
        <v>567821.66790605872</v>
      </c>
      <c r="G24" s="52"/>
    </row>
    <row r="25" spans="1:7" ht="21" customHeight="1" x14ac:dyDescent="0.25">
      <c r="A25" s="9"/>
      <c r="B25" s="10" t="s">
        <v>48</v>
      </c>
      <c r="C25" s="9" t="s">
        <v>33</v>
      </c>
      <c r="D25" s="15">
        <v>304356.35499999998</v>
      </c>
      <c r="E25" s="15">
        <f>276.281309259267*1000</f>
        <v>276281.309259267</v>
      </c>
      <c r="F25" s="15">
        <f>[1]Лист1!$Q$6*1000</f>
        <v>285250.39177814493</v>
      </c>
      <c r="G25" s="52"/>
    </row>
    <row r="26" spans="1:7" ht="21" customHeight="1" x14ac:dyDescent="0.25">
      <c r="A26" s="9"/>
      <c r="B26" s="10" t="s">
        <v>49</v>
      </c>
      <c r="C26" s="9" t="s">
        <v>33</v>
      </c>
      <c r="D26" s="15">
        <v>295394.89399999997</v>
      </c>
      <c r="E26" s="15">
        <f>278.533467435378*1000</f>
        <v>278533.467435378</v>
      </c>
      <c r="F26" s="15">
        <f>[1]Лист1!$R$6*1000</f>
        <v>282571.27612791373</v>
      </c>
      <c r="G26" s="52"/>
    </row>
    <row r="27" spans="1:7" ht="73.5" customHeight="1" x14ac:dyDescent="0.25">
      <c r="A27" s="9" t="s">
        <v>56</v>
      </c>
      <c r="B27" s="10" t="s">
        <v>57</v>
      </c>
      <c r="C27" s="9" t="s">
        <v>33</v>
      </c>
      <c r="D27" s="15">
        <f>D28+D31</f>
        <v>69740.152999999991</v>
      </c>
      <c r="E27" s="15">
        <f t="shared" ref="E27" si="14">E28+E31</f>
        <v>85710.619547765702</v>
      </c>
      <c r="F27" s="15">
        <f t="shared" ref="F27" si="15">F28+F31</f>
        <v>85704.86137848979</v>
      </c>
      <c r="G27" s="52"/>
    </row>
    <row r="28" spans="1:7" ht="22.5" customHeight="1" x14ac:dyDescent="0.25">
      <c r="A28" s="9" t="s">
        <v>58</v>
      </c>
      <c r="B28" s="10" t="s">
        <v>47</v>
      </c>
      <c r="C28" s="9" t="s">
        <v>33</v>
      </c>
      <c r="D28" s="15">
        <f>D29+D30</f>
        <v>0</v>
      </c>
      <c r="E28" s="15">
        <f t="shared" ref="E28" si="16">E29+E30</f>
        <v>0</v>
      </c>
      <c r="F28" s="15">
        <f t="shared" ref="F28" si="17">F29+F30</f>
        <v>0</v>
      </c>
      <c r="G28" s="52"/>
    </row>
    <row r="29" spans="1:7" ht="22.5" customHeight="1" x14ac:dyDescent="0.25">
      <c r="A29" s="9"/>
      <c r="B29" s="10" t="s">
        <v>48</v>
      </c>
      <c r="C29" s="9" t="s">
        <v>33</v>
      </c>
      <c r="D29" s="15"/>
      <c r="E29" s="15"/>
      <c r="F29" s="15"/>
      <c r="G29" s="52"/>
    </row>
    <row r="30" spans="1:7" ht="22.5" customHeight="1" x14ac:dyDescent="0.25">
      <c r="A30" s="9"/>
      <c r="B30" s="10" t="s">
        <v>49</v>
      </c>
      <c r="C30" s="9" t="s">
        <v>33</v>
      </c>
      <c r="D30" s="15"/>
      <c r="E30" s="15"/>
      <c r="F30" s="15"/>
      <c r="G30" s="52"/>
    </row>
    <row r="31" spans="1:7" ht="22.5" customHeight="1" x14ac:dyDescent="0.25">
      <c r="A31" s="9" t="s">
        <v>59</v>
      </c>
      <c r="B31" s="10" t="s">
        <v>51</v>
      </c>
      <c r="C31" s="9" t="s">
        <v>33</v>
      </c>
      <c r="D31" s="15">
        <f>D32+D33</f>
        <v>69740.152999999991</v>
      </c>
      <c r="E31" s="15">
        <f t="shared" ref="E31" si="18">E32+E33</f>
        <v>85710.619547765702</v>
      </c>
      <c r="F31" s="15">
        <f t="shared" ref="F31" si="19">F32+F33</f>
        <v>85704.86137848979</v>
      </c>
      <c r="G31" s="52"/>
    </row>
    <row r="32" spans="1:7" ht="22.5" customHeight="1" x14ac:dyDescent="0.25">
      <c r="A32" s="9"/>
      <c r="B32" s="10" t="s">
        <v>48</v>
      </c>
      <c r="C32" s="9" t="s">
        <v>33</v>
      </c>
      <c r="D32" s="15">
        <v>35368.01</v>
      </c>
      <c r="E32" s="15">
        <v>43820.1373374916</v>
      </c>
      <c r="F32" s="15">
        <f>[1]Лист1!$Q$18*1000</f>
        <v>43986.69229264139</v>
      </c>
      <c r="G32" s="52"/>
    </row>
    <row r="33" spans="1:7" ht="22.5" customHeight="1" x14ac:dyDescent="0.25">
      <c r="A33" s="9"/>
      <c r="B33" s="10" t="s">
        <v>49</v>
      </c>
      <c r="C33" s="9" t="s">
        <v>33</v>
      </c>
      <c r="D33" s="15">
        <v>34372.142999999996</v>
      </c>
      <c r="E33" s="15">
        <v>41890.482210274102</v>
      </c>
      <c r="F33" s="15">
        <f>[1]Лист1!$R$18*1000</f>
        <v>41718.169085848407</v>
      </c>
      <c r="G33" s="52"/>
    </row>
    <row r="34" spans="1:7" ht="77.25" customHeight="1" x14ac:dyDescent="0.25">
      <c r="A34" s="9" t="s">
        <v>60</v>
      </c>
      <c r="B34" s="10" t="s">
        <v>61</v>
      </c>
      <c r="C34" s="9" t="s">
        <v>33</v>
      </c>
      <c r="D34" s="15">
        <f>D35+D38</f>
        <v>0</v>
      </c>
      <c r="E34" s="15">
        <f t="shared" ref="E34" si="20">E35+E38</f>
        <v>0</v>
      </c>
      <c r="F34" s="15">
        <f t="shared" ref="F34" si="21">F35+F38</f>
        <v>0</v>
      </c>
      <c r="G34" s="52"/>
    </row>
    <row r="35" spans="1:7" ht="24.75" customHeight="1" x14ac:dyDescent="0.25">
      <c r="A35" s="9" t="s">
        <v>62</v>
      </c>
      <c r="B35" s="10" t="s">
        <v>47</v>
      </c>
      <c r="C35" s="9" t="s">
        <v>33</v>
      </c>
      <c r="D35" s="15">
        <f>D36+D37</f>
        <v>0</v>
      </c>
      <c r="E35" s="15">
        <f t="shared" ref="E35" si="22">E36+E37</f>
        <v>0</v>
      </c>
      <c r="F35" s="15">
        <f t="shared" ref="F35" si="23">F36+F37</f>
        <v>0</v>
      </c>
      <c r="G35" s="52"/>
    </row>
    <row r="36" spans="1:7" ht="24.75" customHeight="1" x14ac:dyDescent="0.25">
      <c r="A36" s="9"/>
      <c r="B36" s="10" t="s">
        <v>48</v>
      </c>
      <c r="C36" s="9" t="s">
        <v>33</v>
      </c>
      <c r="D36" s="15"/>
      <c r="E36" s="15"/>
      <c r="F36" s="15"/>
      <c r="G36" s="52"/>
    </row>
    <row r="37" spans="1:7" ht="24.75" customHeight="1" x14ac:dyDescent="0.25">
      <c r="A37" s="9"/>
      <c r="B37" s="10" t="s">
        <v>49</v>
      </c>
      <c r="C37" s="9" t="s">
        <v>33</v>
      </c>
      <c r="D37" s="15"/>
      <c r="E37" s="15"/>
      <c r="F37" s="15"/>
      <c r="G37" s="52"/>
    </row>
    <row r="38" spans="1:7" ht="24.75" customHeight="1" x14ac:dyDescent="0.25">
      <c r="A38" s="9" t="s">
        <v>63</v>
      </c>
      <c r="B38" s="10" t="s">
        <v>51</v>
      </c>
      <c r="C38" s="9" t="s">
        <v>33</v>
      </c>
      <c r="D38" s="15">
        <f>D39+D40</f>
        <v>0</v>
      </c>
      <c r="E38" s="15">
        <f t="shared" ref="E38" si="24">E39+E40</f>
        <v>0</v>
      </c>
      <c r="F38" s="15">
        <f t="shared" ref="F38" si="25">F39+F40</f>
        <v>0</v>
      </c>
      <c r="G38" s="52"/>
    </row>
    <row r="39" spans="1:7" ht="24.75" customHeight="1" x14ac:dyDescent="0.25">
      <c r="A39" s="9"/>
      <c r="B39" s="10" t="s">
        <v>48</v>
      </c>
      <c r="C39" s="9" t="s">
        <v>33</v>
      </c>
      <c r="D39" s="15"/>
      <c r="E39" s="15"/>
      <c r="F39" s="15"/>
      <c r="G39" s="52"/>
    </row>
    <row r="40" spans="1:7" ht="24.75" customHeight="1" x14ac:dyDescent="0.25">
      <c r="A40" s="9"/>
      <c r="B40" s="10" t="s">
        <v>49</v>
      </c>
      <c r="C40" s="9" t="s">
        <v>33</v>
      </c>
      <c r="D40" s="15"/>
      <c r="E40" s="15"/>
      <c r="F40" s="15"/>
      <c r="G40" s="52"/>
    </row>
    <row r="41" spans="1:7" ht="94.5" customHeight="1" x14ac:dyDescent="0.25">
      <c r="A41" s="9" t="s">
        <v>64</v>
      </c>
      <c r="B41" s="10" t="s">
        <v>65</v>
      </c>
      <c r="C41" s="9" t="s">
        <v>33</v>
      </c>
      <c r="D41" s="15">
        <f>D42+D45</f>
        <v>0</v>
      </c>
      <c r="E41" s="15">
        <f t="shared" ref="E41" si="26">E42+E45</f>
        <v>0</v>
      </c>
      <c r="F41" s="15">
        <f t="shared" ref="F41" si="27">F42+F45</f>
        <v>0</v>
      </c>
      <c r="G41" s="52"/>
    </row>
    <row r="42" spans="1:7" ht="24" customHeight="1" x14ac:dyDescent="0.25">
      <c r="A42" s="9" t="s">
        <v>66</v>
      </c>
      <c r="B42" s="10" t="s">
        <v>47</v>
      </c>
      <c r="C42" s="9" t="s">
        <v>33</v>
      </c>
      <c r="D42" s="15">
        <f>D43+D44</f>
        <v>0</v>
      </c>
      <c r="E42" s="15">
        <f t="shared" ref="E42" si="28">E43+E44</f>
        <v>0</v>
      </c>
      <c r="F42" s="15">
        <f t="shared" ref="F42" si="29">F43+F44</f>
        <v>0</v>
      </c>
      <c r="G42" s="52"/>
    </row>
    <row r="43" spans="1:7" ht="24" customHeight="1" x14ac:dyDescent="0.25">
      <c r="A43" s="9"/>
      <c r="B43" s="10" t="s">
        <v>48</v>
      </c>
      <c r="C43" s="9" t="s">
        <v>33</v>
      </c>
      <c r="D43" s="15"/>
      <c r="E43" s="15"/>
      <c r="F43" s="15"/>
      <c r="G43" s="52"/>
    </row>
    <row r="44" spans="1:7" ht="24" customHeight="1" x14ac:dyDescent="0.25">
      <c r="A44" s="9"/>
      <c r="B44" s="10" t="s">
        <v>49</v>
      </c>
      <c r="C44" s="9" t="s">
        <v>33</v>
      </c>
      <c r="D44" s="15"/>
      <c r="E44" s="15"/>
      <c r="F44" s="15"/>
      <c r="G44" s="52"/>
    </row>
    <row r="45" spans="1:7" ht="24" customHeight="1" x14ac:dyDescent="0.25">
      <c r="A45" s="9" t="s">
        <v>67</v>
      </c>
      <c r="B45" s="10" t="s">
        <v>51</v>
      </c>
      <c r="C45" s="9" t="s">
        <v>33</v>
      </c>
      <c r="D45" s="15">
        <f>D46+D47</f>
        <v>0</v>
      </c>
      <c r="E45" s="15">
        <f t="shared" ref="E45" si="30">E46+E47</f>
        <v>0</v>
      </c>
      <c r="F45" s="15">
        <f t="shared" ref="F45" si="31">F46+F47</f>
        <v>0</v>
      </c>
      <c r="G45" s="52"/>
    </row>
    <row r="46" spans="1:7" ht="24" customHeight="1" x14ac:dyDescent="0.25">
      <c r="A46" s="9"/>
      <c r="B46" s="10" t="s">
        <v>48</v>
      </c>
      <c r="C46" s="9" t="s">
        <v>33</v>
      </c>
      <c r="D46" s="15"/>
      <c r="E46" s="15"/>
      <c r="F46" s="15"/>
      <c r="G46" s="52"/>
    </row>
    <row r="47" spans="1:7" ht="24" customHeight="1" x14ac:dyDescent="0.25">
      <c r="A47" s="9"/>
      <c r="B47" s="10" t="s">
        <v>49</v>
      </c>
      <c r="C47" s="9" t="s">
        <v>33</v>
      </c>
      <c r="D47" s="15"/>
      <c r="E47" s="15"/>
      <c r="F47" s="15"/>
      <c r="G47" s="52"/>
    </row>
    <row r="48" spans="1:7" ht="37.5" customHeight="1" x14ac:dyDescent="0.25">
      <c r="A48" s="9" t="s">
        <v>68</v>
      </c>
      <c r="B48" s="10" t="s">
        <v>69</v>
      </c>
      <c r="C48" s="9" t="s">
        <v>33</v>
      </c>
      <c r="D48" s="15">
        <f>D49+D52</f>
        <v>250569.99400000001</v>
      </c>
      <c r="E48" s="15">
        <f t="shared" ref="E48" si="32">E49+E52</f>
        <v>305918.12530861399</v>
      </c>
      <c r="F48" s="15">
        <f t="shared" ref="F48" si="33">F49+F52</f>
        <v>298365.23295762634</v>
      </c>
      <c r="G48" s="52"/>
    </row>
    <row r="49" spans="1:7" ht="24" customHeight="1" x14ac:dyDescent="0.25">
      <c r="A49" s="9" t="s">
        <v>70</v>
      </c>
      <c r="B49" s="10" t="s">
        <v>47</v>
      </c>
      <c r="C49" s="9" t="s">
        <v>33</v>
      </c>
      <c r="D49" s="15">
        <f>D50+D51</f>
        <v>0</v>
      </c>
      <c r="E49" s="15">
        <f t="shared" ref="E49" si="34">E50+E51</f>
        <v>0</v>
      </c>
      <c r="F49" s="15">
        <f t="shared" ref="F49" si="35">F50+F51</f>
        <v>0</v>
      </c>
      <c r="G49" s="52"/>
    </row>
    <row r="50" spans="1:7" ht="24" customHeight="1" x14ac:dyDescent="0.25">
      <c r="A50" s="9"/>
      <c r="B50" s="10" t="s">
        <v>48</v>
      </c>
      <c r="C50" s="9" t="s">
        <v>33</v>
      </c>
      <c r="D50" s="15"/>
      <c r="E50" s="15"/>
      <c r="F50" s="15"/>
      <c r="G50" s="52"/>
    </row>
    <row r="51" spans="1:7" ht="24" customHeight="1" x14ac:dyDescent="0.25">
      <c r="A51" s="9"/>
      <c r="B51" s="10" t="s">
        <v>49</v>
      </c>
      <c r="C51" s="9" t="s">
        <v>33</v>
      </c>
      <c r="D51" s="15"/>
      <c r="E51" s="15"/>
      <c r="F51" s="15"/>
      <c r="G51" s="52"/>
    </row>
    <row r="52" spans="1:7" ht="24" customHeight="1" x14ac:dyDescent="0.25">
      <c r="A52" s="9" t="s">
        <v>71</v>
      </c>
      <c r="B52" s="10" t="s">
        <v>51</v>
      </c>
      <c r="C52" s="9" t="s">
        <v>33</v>
      </c>
      <c r="D52" s="15">
        <f>D53+D54</f>
        <v>250569.99400000001</v>
      </c>
      <c r="E52" s="15">
        <f t="shared" ref="E52" si="36">E53+E54</f>
        <v>305918.12530861399</v>
      </c>
      <c r="F52" s="15">
        <f t="shared" ref="F52" si="37">F53+F54</f>
        <v>298365.23295762634</v>
      </c>
      <c r="G52" s="52"/>
    </row>
    <row r="53" spans="1:7" ht="24" customHeight="1" x14ac:dyDescent="0.25">
      <c r="A53" s="9"/>
      <c r="B53" s="10" t="s">
        <v>48</v>
      </c>
      <c r="C53" s="9" t="s">
        <v>33</v>
      </c>
      <c r="D53" s="15">
        <v>128950.63900000001</v>
      </c>
      <c r="E53" s="15">
        <f>159.786359535366*1000</f>
        <v>159786.35953536598</v>
      </c>
      <c r="F53" s="15">
        <v>151287.35415219</v>
      </c>
      <c r="G53" s="52"/>
    </row>
    <row r="54" spans="1:7" ht="24" customHeight="1" x14ac:dyDescent="0.25">
      <c r="A54" s="9"/>
      <c r="B54" s="10" t="s">
        <v>49</v>
      </c>
      <c r="C54" s="9" t="s">
        <v>33</v>
      </c>
      <c r="D54" s="15">
        <v>121619.355</v>
      </c>
      <c r="E54" s="15">
        <f>146.131765773248*1000</f>
        <v>146131.76577324799</v>
      </c>
      <c r="F54" s="15">
        <f>[1]Лист1!$R$10*1000</f>
        <v>147077.87880543634</v>
      </c>
      <c r="G54" s="52"/>
    </row>
    <row r="55" spans="1:7" ht="26.25" customHeight="1" x14ac:dyDescent="0.25">
      <c r="A55" s="9" t="s">
        <v>72</v>
      </c>
      <c r="B55" s="10" t="s">
        <v>73</v>
      </c>
      <c r="C55" s="9" t="s">
        <v>33</v>
      </c>
      <c r="D55" s="15">
        <f>D56+D59</f>
        <v>21461.565999999999</v>
      </c>
      <c r="E55" s="15">
        <f t="shared" ref="E55:F55" si="38">E56+E59</f>
        <v>22097.362118470999</v>
      </c>
      <c r="F55" s="15">
        <f t="shared" si="38"/>
        <v>22108.237757825344</v>
      </c>
      <c r="G55" s="52"/>
    </row>
    <row r="56" spans="1:7" ht="24" customHeight="1" x14ac:dyDescent="0.25">
      <c r="A56" s="9" t="s">
        <v>74</v>
      </c>
      <c r="B56" s="10" t="s">
        <v>47</v>
      </c>
      <c r="C56" s="9" t="s">
        <v>33</v>
      </c>
      <c r="D56" s="15">
        <f>D57+D58</f>
        <v>0</v>
      </c>
      <c r="E56" s="15">
        <f t="shared" ref="E56:F56" si="39">E57+E58</f>
        <v>0</v>
      </c>
      <c r="F56" s="15">
        <f t="shared" si="39"/>
        <v>0</v>
      </c>
      <c r="G56" s="52"/>
    </row>
    <row r="57" spans="1:7" ht="24" customHeight="1" x14ac:dyDescent="0.25">
      <c r="A57" s="9"/>
      <c r="B57" s="10" t="s">
        <v>48</v>
      </c>
      <c r="C57" s="9" t="s">
        <v>33</v>
      </c>
      <c r="D57" s="15"/>
      <c r="E57" s="15"/>
      <c r="F57" s="15"/>
      <c r="G57" s="52"/>
    </row>
    <row r="58" spans="1:7" ht="24" customHeight="1" x14ac:dyDescent="0.25">
      <c r="A58" s="9"/>
      <c r="B58" s="10" t="s">
        <v>49</v>
      </c>
      <c r="C58" s="9" t="s">
        <v>33</v>
      </c>
      <c r="D58" s="15"/>
      <c r="E58" s="15"/>
      <c r="F58" s="15"/>
      <c r="G58" s="52"/>
    </row>
    <row r="59" spans="1:7" ht="24" customHeight="1" x14ac:dyDescent="0.25">
      <c r="A59" s="9" t="s">
        <v>75</v>
      </c>
      <c r="B59" s="10" t="s">
        <v>51</v>
      </c>
      <c r="C59" s="9" t="s">
        <v>33</v>
      </c>
      <c r="D59" s="15">
        <f>D60+D61</f>
        <v>21461.565999999999</v>
      </c>
      <c r="E59" s="15">
        <f t="shared" ref="E59:F59" si="40">E60+E61</f>
        <v>22097.362118470999</v>
      </c>
      <c r="F59" s="15">
        <f t="shared" si="40"/>
        <v>22108.237757825344</v>
      </c>
      <c r="G59" s="52"/>
    </row>
    <row r="60" spans="1:7" ht="24" customHeight="1" x14ac:dyDescent="0.25">
      <c r="A60" s="9"/>
      <c r="B60" s="10" t="s">
        <v>48</v>
      </c>
      <c r="C60" s="9" t="s">
        <v>33</v>
      </c>
      <c r="D60" s="15">
        <v>10815.694</v>
      </c>
      <c r="E60" s="15">
        <f>11.04307748216*1000</f>
        <v>11043.077482159999</v>
      </c>
      <c r="F60" s="15">
        <f>[1]Лист1!$Q$14*1000</f>
        <v>11142.361777023838</v>
      </c>
      <c r="G60" s="52"/>
    </row>
    <row r="61" spans="1:7" ht="24" customHeight="1" x14ac:dyDescent="0.25">
      <c r="A61" s="9"/>
      <c r="B61" s="10" t="s">
        <v>49</v>
      </c>
      <c r="C61" s="9" t="s">
        <v>33</v>
      </c>
      <c r="D61" s="15">
        <v>10645.871999999999</v>
      </c>
      <c r="E61" s="15">
        <f>11.054284636311*1000</f>
        <v>11054.284636311</v>
      </c>
      <c r="F61" s="15">
        <f>[1]Лист1!$R$14*1000</f>
        <v>10965.875980801507</v>
      </c>
      <c r="G61" s="52"/>
    </row>
    <row r="62" spans="1:7" ht="75" customHeight="1" x14ac:dyDescent="0.25">
      <c r="A62" s="17" t="s">
        <v>24</v>
      </c>
      <c r="B62" s="18" t="s">
        <v>76</v>
      </c>
      <c r="C62" s="17" t="s">
        <v>33</v>
      </c>
      <c r="D62" s="19">
        <f>D63+D66+D69+D72</f>
        <v>1848514.0660000003</v>
      </c>
      <c r="E62" s="19">
        <f t="shared" ref="E62:F62" si="41">E63+E66+E69+E72</f>
        <v>1785579.5</v>
      </c>
      <c r="F62" s="19">
        <f t="shared" si="41"/>
        <v>1814740.0000000002</v>
      </c>
      <c r="G62" s="52"/>
    </row>
    <row r="63" spans="1:7" ht="22.5" customHeight="1" x14ac:dyDescent="0.25">
      <c r="A63" s="9"/>
      <c r="B63" s="10" t="s">
        <v>77</v>
      </c>
      <c r="C63" s="9" t="s">
        <v>33</v>
      </c>
      <c r="D63" s="15">
        <f>D64+D65</f>
        <v>717339.35100000026</v>
      </c>
      <c r="E63" s="15">
        <f t="shared" ref="E63:F63" si="42">E64+E65</f>
        <v>535451.5</v>
      </c>
      <c r="F63" s="15">
        <f t="shared" si="42"/>
        <v>543321.09000000008</v>
      </c>
      <c r="G63" s="52"/>
    </row>
    <row r="64" spans="1:7" ht="22.5" customHeight="1" x14ac:dyDescent="0.25">
      <c r="A64" s="9"/>
      <c r="B64" s="10" t="s">
        <v>48</v>
      </c>
      <c r="C64" s="9" t="s">
        <v>33</v>
      </c>
      <c r="D64" s="15">
        <v>362772.37299999996</v>
      </c>
      <c r="E64" s="15">
        <v>273483.09999999998</v>
      </c>
      <c r="F64" s="15">
        <f>[2]СТРУКТУРА!$H$12/1000</f>
        <v>265602.09000000003</v>
      </c>
      <c r="G64" s="52"/>
    </row>
    <row r="65" spans="1:7" ht="22.5" customHeight="1" x14ac:dyDescent="0.25">
      <c r="A65" s="9"/>
      <c r="B65" s="10" t="s">
        <v>49</v>
      </c>
      <c r="C65" s="9" t="s">
        <v>33</v>
      </c>
      <c r="D65" s="15">
        <v>354566.97800000024</v>
      </c>
      <c r="E65" s="15">
        <v>261968.4</v>
      </c>
      <c r="F65" s="15">
        <f>[2]СТРУКТУРА!$I$12/1000</f>
        <v>277719</v>
      </c>
      <c r="G65" s="52"/>
    </row>
    <row r="66" spans="1:7" ht="22.5" customHeight="1" x14ac:dyDescent="0.25">
      <c r="A66" s="9"/>
      <c r="B66" s="10" t="s">
        <v>78</v>
      </c>
      <c r="C66" s="9" t="s">
        <v>33</v>
      </c>
      <c r="D66" s="15">
        <f>D67+D68</f>
        <v>399970.92300000007</v>
      </c>
      <c r="E66" s="15">
        <f t="shared" ref="E66" si="43">E67+E68</f>
        <v>297144.66000000003</v>
      </c>
      <c r="F66" s="15">
        <f t="shared" ref="F66" si="44">F67+F68</f>
        <v>283560.40000000002</v>
      </c>
      <c r="G66" s="52"/>
    </row>
    <row r="67" spans="1:7" ht="22.5" customHeight="1" x14ac:dyDescent="0.25">
      <c r="A67" s="9"/>
      <c r="B67" s="10" t="s">
        <v>48</v>
      </c>
      <c r="C67" s="9" t="s">
        <v>33</v>
      </c>
      <c r="D67" s="15">
        <v>192698.96800000002</v>
      </c>
      <c r="E67" s="15">
        <v>142350.45000000001</v>
      </c>
      <c r="F67" s="15">
        <f>140680200/1000</f>
        <v>140680.20000000001</v>
      </c>
      <c r="G67" s="52"/>
    </row>
    <row r="68" spans="1:7" ht="22.5" customHeight="1" x14ac:dyDescent="0.25">
      <c r="A68" s="9"/>
      <c r="B68" s="10" t="s">
        <v>49</v>
      </c>
      <c r="C68" s="9" t="s">
        <v>33</v>
      </c>
      <c r="D68" s="15">
        <v>207271.95500000005</v>
      </c>
      <c r="E68" s="15">
        <v>154794.21</v>
      </c>
      <c r="F68" s="15">
        <f>142880200/1000</f>
        <v>142880.20000000001</v>
      </c>
      <c r="G68" s="52"/>
    </row>
    <row r="69" spans="1:7" ht="22.5" customHeight="1" x14ac:dyDescent="0.25">
      <c r="A69" s="9"/>
      <c r="B69" s="10" t="s">
        <v>79</v>
      </c>
      <c r="C69" s="9" t="s">
        <v>33</v>
      </c>
      <c r="D69" s="15">
        <f>D70+D71</f>
        <v>521441.81700000004</v>
      </c>
      <c r="E69" s="15">
        <f t="shared" ref="E69" si="45">E70+E71</f>
        <v>657006.13</v>
      </c>
      <c r="F69" s="15">
        <f t="shared" ref="F69" si="46">F70+F71</f>
        <v>685710.21</v>
      </c>
      <c r="G69" s="52"/>
    </row>
    <row r="70" spans="1:7" ht="22.5" customHeight="1" x14ac:dyDescent="0.25">
      <c r="A70" s="9"/>
      <c r="B70" s="10" t="s">
        <v>48</v>
      </c>
      <c r="C70" s="9" t="s">
        <v>33</v>
      </c>
      <c r="D70" s="15">
        <v>251354.24100000001</v>
      </c>
      <c r="E70" s="15">
        <v>327658.09999999998</v>
      </c>
      <c r="F70" s="15">
        <f>[2]СТРУКТУРА!$H$14/1000</f>
        <v>337939.51</v>
      </c>
      <c r="G70" s="52"/>
    </row>
    <row r="71" spans="1:7" ht="22.5" customHeight="1" x14ac:dyDescent="0.25">
      <c r="A71" s="9"/>
      <c r="B71" s="10" t="s">
        <v>49</v>
      </c>
      <c r="C71" s="9" t="s">
        <v>33</v>
      </c>
      <c r="D71" s="15">
        <v>270087.576</v>
      </c>
      <c r="E71" s="15">
        <v>329348.03000000003</v>
      </c>
      <c r="F71" s="15">
        <f>[2]СТРУКТУРА!$I$14/1000</f>
        <v>347770.7</v>
      </c>
      <c r="G71" s="52"/>
    </row>
    <row r="72" spans="1:7" ht="22.5" customHeight="1" x14ac:dyDescent="0.25">
      <c r="A72" s="9"/>
      <c r="B72" s="10" t="s">
        <v>80</v>
      </c>
      <c r="C72" s="9" t="s">
        <v>33</v>
      </c>
      <c r="D72" s="15">
        <f>D73+D74</f>
        <v>209761.97500000001</v>
      </c>
      <c r="E72" s="15">
        <f t="shared" ref="E72" si="47">E73+E74</f>
        <v>295977.20999999996</v>
      </c>
      <c r="F72" s="15">
        <f t="shared" ref="F72" si="48">F73+F74</f>
        <v>302148.30000000005</v>
      </c>
      <c r="G72" s="52"/>
    </row>
    <row r="73" spans="1:7" ht="22.5" customHeight="1" x14ac:dyDescent="0.25">
      <c r="A73" s="9"/>
      <c r="B73" s="10" t="s">
        <v>48</v>
      </c>
      <c r="C73" s="9" t="s">
        <v>33</v>
      </c>
      <c r="D73" s="15">
        <v>103157.298</v>
      </c>
      <c r="E73" s="15">
        <v>152687.25</v>
      </c>
      <c r="F73" s="15">
        <f>151688200/1000</f>
        <v>151688.20000000001</v>
      </c>
      <c r="G73" s="52"/>
    </row>
    <row r="74" spans="1:7" ht="22.5" customHeight="1" x14ac:dyDescent="0.25">
      <c r="A74" s="9"/>
      <c r="B74" s="10" t="s">
        <v>49</v>
      </c>
      <c r="C74" s="9" t="s">
        <v>33</v>
      </c>
      <c r="D74" s="15">
        <v>106604.67700000001</v>
      </c>
      <c r="E74" s="15">
        <v>143289.96</v>
      </c>
      <c r="F74" s="15">
        <f>150460100/1000</f>
        <v>150460.1</v>
      </c>
      <c r="G74" s="52"/>
    </row>
    <row r="75" spans="1:7" ht="59.25" customHeight="1" x14ac:dyDescent="0.25">
      <c r="A75" s="17" t="s">
        <v>25</v>
      </c>
      <c r="B75" s="18" t="s">
        <v>81</v>
      </c>
      <c r="C75" s="17" t="s">
        <v>33</v>
      </c>
      <c r="D75" s="19">
        <f>D76+D77</f>
        <v>553531.11100000003</v>
      </c>
      <c r="E75" s="19">
        <f t="shared" ref="E75:F75" si="49">E76+E77</f>
        <v>568400.5</v>
      </c>
      <c r="F75" s="19">
        <f t="shared" si="49"/>
        <v>577622.12079775298</v>
      </c>
      <c r="G75" s="52"/>
    </row>
    <row r="76" spans="1:7" ht="22.5" customHeight="1" x14ac:dyDescent="0.25">
      <c r="A76" s="9"/>
      <c r="B76" s="10" t="s">
        <v>82</v>
      </c>
      <c r="C76" s="9" t="s">
        <v>33</v>
      </c>
      <c r="D76" s="15">
        <v>269217.783</v>
      </c>
      <c r="E76" s="15">
        <v>282441.09999999998</v>
      </c>
      <c r="F76" s="15">
        <f>285.334093075236*1000</f>
        <v>285334.09307523601</v>
      </c>
      <c r="G76" s="52"/>
    </row>
    <row r="77" spans="1:7" ht="22.5" customHeight="1" x14ac:dyDescent="0.25">
      <c r="A77" s="9"/>
      <c r="B77" s="10" t="s">
        <v>83</v>
      </c>
      <c r="C77" s="9" t="s">
        <v>33</v>
      </c>
      <c r="D77" s="15">
        <v>284313.32799999998</v>
      </c>
      <c r="E77" s="15">
        <v>285959.40000000002</v>
      </c>
      <c r="F77" s="15">
        <f>292.288027722517*1000</f>
        <v>292288.02772251697</v>
      </c>
      <c r="G77" s="52"/>
    </row>
    <row r="78" spans="1:7" ht="30.75" customHeight="1" x14ac:dyDescent="0.25">
      <c r="A78" s="12" t="s">
        <v>27</v>
      </c>
      <c r="B78" s="13" t="s">
        <v>84</v>
      </c>
      <c r="C78" s="12"/>
      <c r="D78" s="14">
        <f>D80+D81+D86</f>
        <v>412.59199999999993</v>
      </c>
      <c r="E78" s="14">
        <f t="shared" ref="E78:F78" si="50">E80+E81+E86</f>
        <v>369.53700000000003</v>
      </c>
      <c r="F78" s="14">
        <f t="shared" si="50"/>
        <v>414.71299999999997</v>
      </c>
      <c r="G78" s="53"/>
    </row>
    <row r="79" spans="1:7" ht="21" customHeight="1" x14ac:dyDescent="0.25">
      <c r="A79" s="9"/>
      <c r="B79" s="10" t="s">
        <v>35</v>
      </c>
      <c r="C79" s="9"/>
      <c r="D79" s="15"/>
      <c r="E79" s="15"/>
      <c r="F79" s="15"/>
      <c r="G79" s="53"/>
    </row>
    <row r="80" spans="1:7" ht="41.25" customHeight="1" x14ac:dyDescent="0.25">
      <c r="A80" s="9" t="s">
        <v>28</v>
      </c>
      <c r="B80" s="10" t="s">
        <v>85</v>
      </c>
      <c r="C80" s="9" t="s">
        <v>86</v>
      </c>
      <c r="D80" s="15">
        <v>399.399</v>
      </c>
      <c r="E80" s="15">
        <v>355.899</v>
      </c>
      <c r="F80" s="15">
        <v>401.01499999999999</v>
      </c>
      <c r="G80" s="53"/>
    </row>
    <row r="81" spans="1:7" ht="79.5" customHeight="1" x14ac:dyDescent="0.25">
      <c r="A81" s="9" t="s">
        <v>87</v>
      </c>
      <c r="B81" s="10" t="s">
        <v>88</v>
      </c>
      <c r="C81" s="9" t="s">
        <v>86</v>
      </c>
      <c r="D81" s="15">
        <v>13.174999999999983</v>
      </c>
      <c r="E81" s="15">
        <v>13.622000000000002</v>
      </c>
      <c r="F81" s="15">
        <v>13.680000000000001</v>
      </c>
      <c r="G81" s="53"/>
    </row>
    <row r="82" spans="1:7" ht="22.5" customHeight="1" x14ac:dyDescent="0.25">
      <c r="A82" s="9"/>
      <c r="B82" s="10" t="s">
        <v>77</v>
      </c>
      <c r="C82" s="9" t="s">
        <v>86</v>
      </c>
      <c r="D82" s="15">
        <v>12.167</v>
      </c>
      <c r="E82" s="15">
        <v>12.678000000000001</v>
      </c>
      <c r="F82" s="15">
        <v>12.667</v>
      </c>
      <c r="G82" s="53"/>
    </row>
    <row r="83" spans="1:7" ht="22.5" customHeight="1" x14ac:dyDescent="0.25">
      <c r="A83" s="9"/>
      <c r="B83" s="10" t="s">
        <v>78</v>
      </c>
      <c r="C83" s="9" t="s">
        <v>86</v>
      </c>
      <c r="D83" s="15">
        <v>0.88600000000000001</v>
      </c>
      <c r="E83" s="15">
        <v>0.81</v>
      </c>
      <c r="F83" s="15">
        <v>0.89100000000000001</v>
      </c>
      <c r="G83" s="53"/>
    </row>
    <row r="84" spans="1:7" ht="22.5" customHeight="1" x14ac:dyDescent="0.25">
      <c r="A84" s="9"/>
      <c r="B84" s="10" t="s">
        <v>79</v>
      </c>
      <c r="C84" s="9" t="s">
        <v>86</v>
      </c>
      <c r="D84" s="15">
        <v>0.11700000000000001</v>
      </c>
      <c r="E84" s="15">
        <v>0.129</v>
      </c>
      <c r="F84" s="15">
        <v>0.11700000000000001</v>
      </c>
      <c r="G84" s="53"/>
    </row>
    <row r="85" spans="1:7" ht="22.5" customHeight="1" x14ac:dyDescent="0.25">
      <c r="A85" s="9"/>
      <c r="B85" s="10" t="s">
        <v>80</v>
      </c>
      <c r="C85" s="9" t="s">
        <v>86</v>
      </c>
      <c r="D85" s="15">
        <v>5.0000000000000001E-3</v>
      </c>
      <c r="E85" s="15">
        <v>5.0000000000000001E-3</v>
      </c>
      <c r="F85" s="15">
        <v>5.0000000000000001E-3</v>
      </c>
      <c r="G85" s="53"/>
    </row>
    <row r="86" spans="1:7" ht="57" customHeight="1" x14ac:dyDescent="0.25">
      <c r="A86" s="9" t="s">
        <v>89</v>
      </c>
      <c r="B86" s="10" t="s">
        <v>90</v>
      </c>
      <c r="C86" s="9" t="s">
        <v>86</v>
      </c>
      <c r="D86" s="15">
        <v>1.7999999999999999E-2</v>
      </c>
      <c r="E86" s="15">
        <v>1.6E-2</v>
      </c>
      <c r="F86" s="15">
        <v>1.7999999999999999E-2</v>
      </c>
      <c r="G86" s="54"/>
    </row>
    <row r="87" spans="1:7" ht="42.75" customHeight="1" x14ac:dyDescent="0.25">
      <c r="A87" s="12" t="s">
        <v>29</v>
      </c>
      <c r="B87" s="13" t="s">
        <v>91</v>
      </c>
      <c r="C87" s="12"/>
      <c r="D87" s="22">
        <f>D89+D90</f>
        <v>623227</v>
      </c>
      <c r="E87" s="22">
        <f t="shared" ref="E87:F87" si="51">E89+E90</f>
        <v>627089</v>
      </c>
      <c r="F87" s="22">
        <f t="shared" si="51"/>
        <v>624732</v>
      </c>
      <c r="G87" s="47"/>
    </row>
    <row r="88" spans="1:7" ht="24.75" customHeight="1" x14ac:dyDescent="0.25">
      <c r="A88" s="9"/>
      <c r="B88" s="10" t="s">
        <v>35</v>
      </c>
      <c r="C88" s="9"/>
      <c r="D88" s="23"/>
      <c r="E88" s="23"/>
      <c r="F88" s="23"/>
      <c r="G88" s="48"/>
    </row>
    <row r="89" spans="1:7" ht="39.75" customHeight="1" x14ac:dyDescent="0.25">
      <c r="A89" s="9" t="s">
        <v>30</v>
      </c>
      <c r="B89" s="10" t="s">
        <v>92</v>
      </c>
      <c r="C89" s="9" t="s">
        <v>93</v>
      </c>
      <c r="D89" s="23">
        <v>580659</v>
      </c>
      <c r="E89" s="23">
        <v>582983</v>
      </c>
      <c r="F89" s="23">
        <v>580659</v>
      </c>
      <c r="G89" s="48"/>
    </row>
    <row r="90" spans="1:7" ht="83.25" customHeight="1" x14ac:dyDescent="0.25">
      <c r="A90" s="9" t="s">
        <v>31</v>
      </c>
      <c r="B90" s="10" t="s">
        <v>94</v>
      </c>
      <c r="C90" s="9" t="s">
        <v>93</v>
      </c>
      <c r="D90" s="23">
        <v>42568</v>
      </c>
      <c r="E90" s="23">
        <v>44106</v>
      </c>
      <c r="F90" s="23">
        <v>44073</v>
      </c>
      <c r="G90" s="48"/>
    </row>
    <row r="91" spans="1:7" ht="22.5" customHeight="1" x14ac:dyDescent="0.25">
      <c r="A91" s="9"/>
      <c r="B91" s="10" t="s">
        <v>77</v>
      </c>
      <c r="C91" s="9" t="s">
        <v>93</v>
      </c>
      <c r="D91" s="23">
        <v>40140</v>
      </c>
      <c r="E91" s="23">
        <v>41720</v>
      </c>
      <c r="F91" s="23">
        <v>41558</v>
      </c>
      <c r="G91" s="48"/>
    </row>
    <row r="92" spans="1:7" ht="22.5" customHeight="1" x14ac:dyDescent="0.25">
      <c r="A92" s="9"/>
      <c r="B92" s="10" t="s">
        <v>78</v>
      </c>
      <c r="C92" s="9" t="s">
        <v>93</v>
      </c>
      <c r="D92" s="23">
        <v>1945</v>
      </c>
      <c r="E92" s="23">
        <v>1891</v>
      </c>
      <c r="F92" s="23">
        <v>2017</v>
      </c>
      <c r="G92" s="48"/>
    </row>
    <row r="93" spans="1:7" ht="22.5" customHeight="1" x14ac:dyDescent="0.25">
      <c r="A93" s="9"/>
      <c r="B93" s="10" t="s">
        <v>79</v>
      </c>
      <c r="C93" s="9" t="s">
        <v>93</v>
      </c>
      <c r="D93" s="23">
        <v>454</v>
      </c>
      <c r="E93" s="23">
        <v>470</v>
      </c>
      <c r="F93" s="23">
        <v>469</v>
      </c>
      <c r="G93" s="48"/>
    </row>
    <row r="94" spans="1:7" ht="22.5" customHeight="1" x14ac:dyDescent="0.25">
      <c r="A94" s="9"/>
      <c r="B94" s="10" t="s">
        <v>80</v>
      </c>
      <c r="C94" s="9" t="s">
        <v>93</v>
      </c>
      <c r="D94" s="23">
        <v>29</v>
      </c>
      <c r="E94" s="23">
        <v>25</v>
      </c>
      <c r="F94" s="23">
        <v>29</v>
      </c>
      <c r="G94" s="48"/>
    </row>
    <row r="95" spans="1:7" ht="31.5" customHeight="1" x14ac:dyDescent="0.25">
      <c r="A95" s="12" t="s">
        <v>34</v>
      </c>
      <c r="B95" s="13" t="s">
        <v>95</v>
      </c>
      <c r="C95" s="12" t="s">
        <v>93</v>
      </c>
      <c r="D95" s="22">
        <v>449986</v>
      </c>
      <c r="E95" s="22">
        <v>404732</v>
      </c>
      <c r="F95" s="22">
        <v>490212</v>
      </c>
      <c r="G95" s="48"/>
    </row>
    <row r="96" spans="1:7" ht="63.75" customHeight="1" x14ac:dyDescent="0.25">
      <c r="A96" s="12" t="s">
        <v>36</v>
      </c>
      <c r="B96" s="13" t="s">
        <v>96</v>
      </c>
      <c r="C96" s="12" t="s">
        <v>113</v>
      </c>
      <c r="D96" s="14">
        <v>490131.31199999998</v>
      </c>
      <c r="E96" s="14">
        <v>742330.16200000001</v>
      </c>
      <c r="F96" s="26">
        <v>822899.17165005254</v>
      </c>
      <c r="G96" s="29"/>
    </row>
    <row r="97" spans="1:7" ht="42.75" customHeight="1" x14ac:dyDescent="0.25">
      <c r="A97" s="12" t="s">
        <v>97</v>
      </c>
      <c r="B97" s="13" t="s">
        <v>37</v>
      </c>
      <c r="C97" s="12"/>
      <c r="D97" s="14"/>
      <c r="E97" s="14"/>
      <c r="F97" s="26"/>
      <c r="G97" s="46"/>
    </row>
    <row r="98" spans="1:7" ht="31.5" customHeight="1" x14ac:dyDescent="0.25">
      <c r="A98" s="9" t="s">
        <v>98</v>
      </c>
      <c r="B98" s="10" t="s">
        <v>38</v>
      </c>
      <c r="C98" s="9" t="s">
        <v>39</v>
      </c>
      <c r="D98" s="15">
        <v>487</v>
      </c>
      <c r="E98" s="15">
        <v>505</v>
      </c>
      <c r="F98" s="27">
        <v>696</v>
      </c>
      <c r="G98" s="55"/>
    </row>
    <row r="99" spans="1:7" ht="44.25" customHeight="1" x14ac:dyDescent="0.25">
      <c r="A99" s="9" t="s">
        <v>99</v>
      </c>
      <c r="B99" s="10" t="s">
        <v>40</v>
      </c>
      <c r="C99" s="9" t="s">
        <v>114</v>
      </c>
      <c r="D99" s="15">
        <v>32.429810000000003</v>
      </c>
      <c r="E99" s="15">
        <v>33.759</v>
      </c>
      <c r="F99" s="27">
        <v>35</v>
      </c>
      <c r="G99" s="55"/>
    </row>
    <row r="100" spans="1:7" ht="46.5" customHeight="1" x14ac:dyDescent="0.25">
      <c r="A100" s="9" t="s">
        <v>100</v>
      </c>
      <c r="B100" s="10" t="s">
        <v>41</v>
      </c>
      <c r="C100" s="9"/>
      <c r="D100" s="15"/>
      <c r="E100" s="15"/>
      <c r="F100" s="27"/>
      <c r="G100" s="55"/>
    </row>
    <row r="101" spans="1:7" ht="25.5" customHeight="1" x14ac:dyDescent="0.25">
      <c r="A101" s="12" t="s">
        <v>101</v>
      </c>
      <c r="B101" s="13" t="s">
        <v>102</v>
      </c>
      <c r="C101" s="12" t="s">
        <v>113</v>
      </c>
      <c r="D101" s="14">
        <v>56436.162659999995</v>
      </c>
      <c r="E101" s="14">
        <v>54300</v>
      </c>
      <c r="F101" s="26">
        <v>60508.08</v>
      </c>
      <c r="G101" s="46"/>
    </row>
    <row r="102" spans="1:7" ht="22.5" customHeight="1" x14ac:dyDescent="0.25">
      <c r="A102" s="12" t="s">
        <v>103</v>
      </c>
      <c r="B102" s="13" t="s">
        <v>104</v>
      </c>
      <c r="C102" s="12" t="s">
        <v>113</v>
      </c>
      <c r="D102" s="14">
        <v>-37078.368000000002</v>
      </c>
      <c r="E102" s="14">
        <v>213225.60000000001</v>
      </c>
      <c r="F102" s="26">
        <v>230523</v>
      </c>
      <c r="G102" s="46"/>
    </row>
    <row r="103" spans="1:7" ht="22.5" customHeight="1" x14ac:dyDescent="0.25">
      <c r="A103" s="12" t="s">
        <v>105</v>
      </c>
      <c r="B103" s="13" t="s">
        <v>106</v>
      </c>
      <c r="C103" s="12" t="s">
        <v>113</v>
      </c>
      <c r="D103" s="14">
        <v>11959.91</v>
      </c>
      <c r="E103" s="14">
        <v>25830.386999999999</v>
      </c>
      <c r="F103" s="26">
        <v>43173.66</v>
      </c>
      <c r="G103" s="46"/>
    </row>
    <row r="104" spans="1:7" ht="26.25" customHeight="1" x14ac:dyDescent="0.25">
      <c r="A104" s="12" t="s">
        <v>107</v>
      </c>
      <c r="B104" s="13" t="s">
        <v>26</v>
      </c>
      <c r="C104" s="12" t="s">
        <v>113</v>
      </c>
      <c r="D104" s="14">
        <v>-38835</v>
      </c>
      <c r="E104" s="14">
        <v>0</v>
      </c>
      <c r="F104" s="26">
        <v>20000</v>
      </c>
      <c r="G104" s="46"/>
    </row>
    <row r="105" spans="1:7" ht="37.5" customHeight="1" x14ac:dyDescent="0.25">
      <c r="A105" s="12" t="s">
        <v>108</v>
      </c>
      <c r="B105" s="13" t="s">
        <v>109</v>
      </c>
      <c r="C105" s="12" t="s">
        <v>112</v>
      </c>
      <c r="D105" s="14">
        <v>2.4401440404199275</v>
      </c>
      <c r="E105" s="14">
        <v>3.479635925126265</v>
      </c>
      <c r="F105" s="26">
        <v>4.57</v>
      </c>
      <c r="G105" s="46"/>
    </row>
    <row r="106" spans="1:7" ht="63.75" customHeight="1" x14ac:dyDescent="0.25">
      <c r="A106" s="12" t="s">
        <v>110</v>
      </c>
      <c r="B106" s="13" t="s">
        <v>111</v>
      </c>
      <c r="C106" s="12"/>
      <c r="D106" s="14"/>
      <c r="E106" s="14"/>
      <c r="F106" s="26"/>
      <c r="G106" s="46"/>
    </row>
  </sheetData>
  <mergeCells count="7">
    <mergeCell ref="G101:G106"/>
    <mergeCell ref="G87:G95"/>
    <mergeCell ref="F1:G1"/>
    <mergeCell ref="A6:F6"/>
    <mergeCell ref="G10:G77"/>
    <mergeCell ref="G78:G86"/>
    <mergeCell ref="G97:G100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60" orientation="portrait" r:id="rId1"/>
  <headerFooter alignWithMargins="0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60" workbookViewId="0">
      <selection activeCell="J24" sqref="J24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7" style="7" customWidth="1"/>
    <col min="4" max="9" width="17.140625" style="7" customWidth="1"/>
    <col min="10" max="10" width="23.5703125" style="7" customWidth="1"/>
    <col min="11" max="255" width="9.140625" style="7"/>
    <col min="256" max="256" width="7.7109375" style="7" customWidth="1"/>
    <col min="257" max="257" width="45" style="7" customWidth="1"/>
    <col min="258" max="258" width="17" style="7" customWidth="1"/>
    <col min="259" max="264" width="9.7109375" style="7" customWidth="1"/>
    <col min="265" max="511" width="9.140625" style="7"/>
    <col min="512" max="512" width="7.7109375" style="7" customWidth="1"/>
    <col min="513" max="513" width="45" style="7" customWidth="1"/>
    <col min="514" max="514" width="17" style="7" customWidth="1"/>
    <col min="515" max="520" width="9.7109375" style="7" customWidth="1"/>
    <col min="521" max="767" width="9.140625" style="7"/>
    <col min="768" max="768" width="7.7109375" style="7" customWidth="1"/>
    <col min="769" max="769" width="45" style="7" customWidth="1"/>
    <col min="770" max="770" width="17" style="7" customWidth="1"/>
    <col min="771" max="776" width="9.7109375" style="7" customWidth="1"/>
    <col min="777" max="1023" width="9.140625" style="7"/>
    <col min="1024" max="1024" width="7.7109375" style="7" customWidth="1"/>
    <col min="1025" max="1025" width="45" style="7" customWidth="1"/>
    <col min="1026" max="1026" width="17" style="7" customWidth="1"/>
    <col min="1027" max="1032" width="9.7109375" style="7" customWidth="1"/>
    <col min="1033" max="1279" width="9.140625" style="7"/>
    <col min="1280" max="1280" width="7.7109375" style="7" customWidth="1"/>
    <col min="1281" max="1281" width="45" style="7" customWidth="1"/>
    <col min="1282" max="1282" width="17" style="7" customWidth="1"/>
    <col min="1283" max="1288" width="9.7109375" style="7" customWidth="1"/>
    <col min="1289" max="1535" width="9.140625" style="7"/>
    <col min="1536" max="1536" width="7.7109375" style="7" customWidth="1"/>
    <col min="1537" max="1537" width="45" style="7" customWidth="1"/>
    <col min="1538" max="1538" width="17" style="7" customWidth="1"/>
    <col min="1539" max="1544" width="9.7109375" style="7" customWidth="1"/>
    <col min="1545" max="1791" width="9.140625" style="7"/>
    <col min="1792" max="1792" width="7.7109375" style="7" customWidth="1"/>
    <col min="1793" max="1793" width="45" style="7" customWidth="1"/>
    <col min="1794" max="1794" width="17" style="7" customWidth="1"/>
    <col min="1795" max="1800" width="9.7109375" style="7" customWidth="1"/>
    <col min="1801" max="2047" width="9.140625" style="7"/>
    <col min="2048" max="2048" width="7.7109375" style="7" customWidth="1"/>
    <col min="2049" max="2049" width="45" style="7" customWidth="1"/>
    <col min="2050" max="2050" width="17" style="7" customWidth="1"/>
    <col min="2051" max="2056" width="9.7109375" style="7" customWidth="1"/>
    <col min="2057" max="2303" width="9.140625" style="7"/>
    <col min="2304" max="2304" width="7.7109375" style="7" customWidth="1"/>
    <col min="2305" max="2305" width="45" style="7" customWidth="1"/>
    <col min="2306" max="2306" width="17" style="7" customWidth="1"/>
    <col min="2307" max="2312" width="9.7109375" style="7" customWidth="1"/>
    <col min="2313" max="2559" width="9.140625" style="7"/>
    <col min="2560" max="2560" width="7.7109375" style="7" customWidth="1"/>
    <col min="2561" max="2561" width="45" style="7" customWidth="1"/>
    <col min="2562" max="2562" width="17" style="7" customWidth="1"/>
    <col min="2563" max="2568" width="9.7109375" style="7" customWidth="1"/>
    <col min="2569" max="2815" width="9.140625" style="7"/>
    <col min="2816" max="2816" width="7.7109375" style="7" customWidth="1"/>
    <col min="2817" max="2817" width="45" style="7" customWidth="1"/>
    <col min="2818" max="2818" width="17" style="7" customWidth="1"/>
    <col min="2819" max="2824" width="9.7109375" style="7" customWidth="1"/>
    <col min="2825" max="3071" width="9.140625" style="7"/>
    <col min="3072" max="3072" width="7.7109375" style="7" customWidth="1"/>
    <col min="3073" max="3073" width="45" style="7" customWidth="1"/>
    <col min="3074" max="3074" width="17" style="7" customWidth="1"/>
    <col min="3075" max="3080" width="9.7109375" style="7" customWidth="1"/>
    <col min="3081" max="3327" width="9.140625" style="7"/>
    <col min="3328" max="3328" width="7.7109375" style="7" customWidth="1"/>
    <col min="3329" max="3329" width="45" style="7" customWidth="1"/>
    <col min="3330" max="3330" width="17" style="7" customWidth="1"/>
    <col min="3331" max="3336" width="9.7109375" style="7" customWidth="1"/>
    <col min="3337" max="3583" width="9.140625" style="7"/>
    <col min="3584" max="3584" width="7.7109375" style="7" customWidth="1"/>
    <col min="3585" max="3585" width="45" style="7" customWidth="1"/>
    <col min="3586" max="3586" width="17" style="7" customWidth="1"/>
    <col min="3587" max="3592" width="9.7109375" style="7" customWidth="1"/>
    <col min="3593" max="3839" width="9.140625" style="7"/>
    <col min="3840" max="3840" width="7.7109375" style="7" customWidth="1"/>
    <col min="3841" max="3841" width="45" style="7" customWidth="1"/>
    <col min="3842" max="3842" width="17" style="7" customWidth="1"/>
    <col min="3843" max="3848" width="9.7109375" style="7" customWidth="1"/>
    <col min="3849" max="4095" width="9.140625" style="7"/>
    <col min="4096" max="4096" width="7.7109375" style="7" customWidth="1"/>
    <col min="4097" max="4097" width="45" style="7" customWidth="1"/>
    <col min="4098" max="4098" width="17" style="7" customWidth="1"/>
    <col min="4099" max="4104" width="9.7109375" style="7" customWidth="1"/>
    <col min="4105" max="4351" width="9.140625" style="7"/>
    <col min="4352" max="4352" width="7.7109375" style="7" customWidth="1"/>
    <col min="4353" max="4353" width="45" style="7" customWidth="1"/>
    <col min="4354" max="4354" width="17" style="7" customWidth="1"/>
    <col min="4355" max="4360" width="9.7109375" style="7" customWidth="1"/>
    <col min="4361" max="4607" width="9.140625" style="7"/>
    <col min="4608" max="4608" width="7.7109375" style="7" customWidth="1"/>
    <col min="4609" max="4609" width="45" style="7" customWidth="1"/>
    <col min="4610" max="4610" width="17" style="7" customWidth="1"/>
    <col min="4611" max="4616" width="9.7109375" style="7" customWidth="1"/>
    <col min="4617" max="4863" width="9.140625" style="7"/>
    <col min="4864" max="4864" width="7.7109375" style="7" customWidth="1"/>
    <col min="4865" max="4865" width="45" style="7" customWidth="1"/>
    <col min="4866" max="4866" width="17" style="7" customWidth="1"/>
    <col min="4867" max="4872" width="9.7109375" style="7" customWidth="1"/>
    <col min="4873" max="5119" width="9.140625" style="7"/>
    <col min="5120" max="5120" width="7.7109375" style="7" customWidth="1"/>
    <col min="5121" max="5121" width="45" style="7" customWidth="1"/>
    <col min="5122" max="5122" width="17" style="7" customWidth="1"/>
    <col min="5123" max="5128" width="9.7109375" style="7" customWidth="1"/>
    <col min="5129" max="5375" width="9.140625" style="7"/>
    <col min="5376" max="5376" width="7.7109375" style="7" customWidth="1"/>
    <col min="5377" max="5377" width="45" style="7" customWidth="1"/>
    <col min="5378" max="5378" width="17" style="7" customWidth="1"/>
    <col min="5379" max="5384" width="9.7109375" style="7" customWidth="1"/>
    <col min="5385" max="5631" width="9.140625" style="7"/>
    <col min="5632" max="5632" width="7.7109375" style="7" customWidth="1"/>
    <col min="5633" max="5633" width="45" style="7" customWidth="1"/>
    <col min="5634" max="5634" width="17" style="7" customWidth="1"/>
    <col min="5635" max="5640" width="9.7109375" style="7" customWidth="1"/>
    <col min="5641" max="5887" width="9.140625" style="7"/>
    <col min="5888" max="5888" width="7.7109375" style="7" customWidth="1"/>
    <col min="5889" max="5889" width="45" style="7" customWidth="1"/>
    <col min="5890" max="5890" width="17" style="7" customWidth="1"/>
    <col min="5891" max="5896" width="9.7109375" style="7" customWidth="1"/>
    <col min="5897" max="6143" width="9.140625" style="7"/>
    <col min="6144" max="6144" width="7.7109375" style="7" customWidth="1"/>
    <col min="6145" max="6145" width="45" style="7" customWidth="1"/>
    <col min="6146" max="6146" width="17" style="7" customWidth="1"/>
    <col min="6147" max="6152" width="9.7109375" style="7" customWidth="1"/>
    <col min="6153" max="6399" width="9.140625" style="7"/>
    <col min="6400" max="6400" width="7.7109375" style="7" customWidth="1"/>
    <col min="6401" max="6401" width="45" style="7" customWidth="1"/>
    <col min="6402" max="6402" width="17" style="7" customWidth="1"/>
    <col min="6403" max="6408" width="9.7109375" style="7" customWidth="1"/>
    <col min="6409" max="6655" width="9.140625" style="7"/>
    <col min="6656" max="6656" width="7.7109375" style="7" customWidth="1"/>
    <col min="6657" max="6657" width="45" style="7" customWidth="1"/>
    <col min="6658" max="6658" width="17" style="7" customWidth="1"/>
    <col min="6659" max="6664" width="9.7109375" style="7" customWidth="1"/>
    <col min="6665" max="6911" width="9.140625" style="7"/>
    <col min="6912" max="6912" width="7.7109375" style="7" customWidth="1"/>
    <col min="6913" max="6913" width="45" style="7" customWidth="1"/>
    <col min="6914" max="6914" width="17" style="7" customWidth="1"/>
    <col min="6915" max="6920" width="9.7109375" style="7" customWidth="1"/>
    <col min="6921" max="7167" width="9.140625" style="7"/>
    <col min="7168" max="7168" width="7.7109375" style="7" customWidth="1"/>
    <col min="7169" max="7169" width="45" style="7" customWidth="1"/>
    <col min="7170" max="7170" width="17" style="7" customWidth="1"/>
    <col min="7171" max="7176" width="9.7109375" style="7" customWidth="1"/>
    <col min="7177" max="7423" width="9.140625" style="7"/>
    <col min="7424" max="7424" width="7.7109375" style="7" customWidth="1"/>
    <col min="7425" max="7425" width="45" style="7" customWidth="1"/>
    <col min="7426" max="7426" width="17" style="7" customWidth="1"/>
    <col min="7427" max="7432" width="9.7109375" style="7" customWidth="1"/>
    <col min="7433" max="7679" width="9.140625" style="7"/>
    <col min="7680" max="7680" width="7.7109375" style="7" customWidth="1"/>
    <col min="7681" max="7681" width="45" style="7" customWidth="1"/>
    <col min="7682" max="7682" width="17" style="7" customWidth="1"/>
    <col min="7683" max="7688" width="9.7109375" style="7" customWidth="1"/>
    <col min="7689" max="7935" width="9.140625" style="7"/>
    <col min="7936" max="7936" width="7.7109375" style="7" customWidth="1"/>
    <col min="7937" max="7937" width="45" style="7" customWidth="1"/>
    <col min="7938" max="7938" width="17" style="7" customWidth="1"/>
    <col min="7939" max="7944" width="9.7109375" style="7" customWidth="1"/>
    <col min="7945" max="8191" width="9.140625" style="7"/>
    <col min="8192" max="8192" width="7.7109375" style="7" customWidth="1"/>
    <col min="8193" max="8193" width="45" style="7" customWidth="1"/>
    <col min="8194" max="8194" width="17" style="7" customWidth="1"/>
    <col min="8195" max="8200" width="9.7109375" style="7" customWidth="1"/>
    <col min="8201" max="8447" width="9.140625" style="7"/>
    <col min="8448" max="8448" width="7.7109375" style="7" customWidth="1"/>
    <col min="8449" max="8449" width="45" style="7" customWidth="1"/>
    <col min="8450" max="8450" width="17" style="7" customWidth="1"/>
    <col min="8451" max="8456" width="9.7109375" style="7" customWidth="1"/>
    <col min="8457" max="8703" width="9.140625" style="7"/>
    <col min="8704" max="8704" width="7.7109375" style="7" customWidth="1"/>
    <col min="8705" max="8705" width="45" style="7" customWidth="1"/>
    <col min="8706" max="8706" width="17" style="7" customWidth="1"/>
    <col min="8707" max="8712" width="9.7109375" style="7" customWidth="1"/>
    <col min="8713" max="8959" width="9.140625" style="7"/>
    <col min="8960" max="8960" width="7.7109375" style="7" customWidth="1"/>
    <col min="8961" max="8961" width="45" style="7" customWidth="1"/>
    <col min="8962" max="8962" width="17" style="7" customWidth="1"/>
    <col min="8963" max="8968" width="9.7109375" style="7" customWidth="1"/>
    <col min="8969" max="9215" width="9.140625" style="7"/>
    <col min="9216" max="9216" width="7.7109375" style="7" customWidth="1"/>
    <col min="9217" max="9217" width="45" style="7" customWidth="1"/>
    <col min="9218" max="9218" width="17" style="7" customWidth="1"/>
    <col min="9219" max="9224" width="9.7109375" style="7" customWidth="1"/>
    <col min="9225" max="9471" width="9.140625" style="7"/>
    <col min="9472" max="9472" width="7.7109375" style="7" customWidth="1"/>
    <col min="9473" max="9473" width="45" style="7" customWidth="1"/>
    <col min="9474" max="9474" width="17" style="7" customWidth="1"/>
    <col min="9475" max="9480" width="9.7109375" style="7" customWidth="1"/>
    <col min="9481" max="9727" width="9.140625" style="7"/>
    <col min="9728" max="9728" width="7.7109375" style="7" customWidth="1"/>
    <col min="9729" max="9729" width="45" style="7" customWidth="1"/>
    <col min="9730" max="9730" width="17" style="7" customWidth="1"/>
    <col min="9731" max="9736" width="9.7109375" style="7" customWidth="1"/>
    <col min="9737" max="9983" width="9.140625" style="7"/>
    <col min="9984" max="9984" width="7.7109375" style="7" customWidth="1"/>
    <col min="9985" max="9985" width="45" style="7" customWidth="1"/>
    <col min="9986" max="9986" width="17" style="7" customWidth="1"/>
    <col min="9987" max="9992" width="9.7109375" style="7" customWidth="1"/>
    <col min="9993" max="10239" width="9.140625" style="7"/>
    <col min="10240" max="10240" width="7.7109375" style="7" customWidth="1"/>
    <col min="10241" max="10241" width="45" style="7" customWidth="1"/>
    <col min="10242" max="10242" width="17" style="7" customWidth="1"/>
    <col min="10243" max="10248" width="9.7109375" style="7" customWidth="1"/>
    <col min="10249" max="10495" width="9.140625" style="7"/>
    <col min="10496" max="10496" width="7.7109375" style="7" customWidth="1"/>
    <col min="10497" max="10497" width="45" style="7" customWidth="1"/>
    <col min="10498" max="10498" width="17" style="7" customWidth="1"/>
    <col min="10499" max="10504" width="9.7109375" style="7" customWidth="1"/>
    <col min="10505" max="10751" width="9.140625" style="7"/>
    <col min="10752" max="10752" width="7.7109375" style="7" customWidth="1"/>
    <col min="10753" max="10753" width="45" style="7" customWidth="1"/>
    <col min="10754" max="10754" width="17" style="7" customWidth="1"/>
    <col min="10755" max="10760" width="9.7109375" style="7" customWidth="1"/>
    <col min="10761" max="11007" width="9.140625" style="7"/>
    <col min="11008" max="11008" width="7.7109375" style="7" customWidth="1"/>
    <col min="11009" max="11009" width="45" style="7" customWidth="1"/>
    <col min="11010" max="11010" width="17" style="7" customWidth="1"/>
    <col min="11011" max="11016" width="9.7109375" style="7" customWidth="1"/>
    <col min="11017" max="11263" width="9.140625" style="7"/>
    <col min="11264" max="11264" width="7.7109375" style="7" customWidth="1"/>
    <col min="11265" max="11265" width="45" style="7" customWidth="1"/>
    <col min="11266" max="11266" width="17" style="7" customWidth="1"/>
    <col min="11267" max="11272" width="9.7109375" style="7" customWidth="1"/>
    <col min="11273" max="11519" width="9.140625" style="7"/>
    <col min="11520" max="11520" width="7.7109375" style="7" customWidth="1"/>
    <col min="11521" max="11521" width="45" style="7" customWidth="1"/>
    <col min="11522" max="11522" width="17" style="7" customWidth="1"/>
    <col min="11523" max="11528" width="9.7109375" style="7" customWidth="1"/>
    <col min="11529" max="11775" width="9.140625" style="7"/>
    <col min="11776" max="11776" width="7.7109375" style="7" customWidth="1"/>
    <col min="11777" max="11777" width="45" style="7" customWidth="1"/>
    <col min="11778" max="11778" width="17" style="7" customWidth="1"/>
    <col min="11779" max="11784" width="9.7109375" style="7" customWidth="1"/>
    <col min="11785" max="12031" width="9.140625" style="7"/>
    <col min="12032" max="12032" width="7.7109375" style="7" customWidth="1"/>
    <col min="12033" max="12033" width="45" style="7" customWidth="1"/>
    <col min="12034" max="12034" width="17" style="7" customWidth="1"/>
    <col min="12035" max="12040" width="9.7109375" style="7" customWidth="1"/>
    <col min="12041" max="12287" width="9.140625" style="7"/>
    <col min="12288" max="12288" width="7.7109375" style="7" customWidth="1"/>
    <col min="12289" max="12289" width="45" style="7" customWidth="1"/>
    <col min="12290" max="12290" width="17" style="7" customWidth="1"/>
    <col min="12291" max="12296" width="9.7109375" style="7" customWidth="1"/>
    <col min="12297" max="12543" width="9.140625" style="7"/>
    <col min="12544" max="12544" width="7.7109375" style="7" customWidth="1"/>
    <col min="12545" max="12545" width="45" style="7" customWidth="1"/>
    <col min="12546" max="12546" width="17" style="7" customWidth="1"/>
    <col min="12547" max="12552" width="9.7109375" style="7" customWidth="1"/>
    <col min="12553" max="12799" width="9.140625" style="7"/>
    <col min="12800" max="12800" width="7.7109375" style="7" customWidth="1"/>
    <col min="12801" max="12801" width="45" style="7" customWidth="1"/>
    <col min="12802" max="12802" width="17" style="7" customWidth="1"/>
    <col min="12803" max="12808" width="9.7109375" style="7" customWidth="1"/>
    <col min="12809" max="13055" width="9.140625" style="7"/>
    <col min="13056" max="13056" width="7.7109375" style="7" customWidth="1"/>
    <col min="13057" max="13057" width="45" style="7" customWidth="1"/>
    <col min="13058" max="13058" width="17" style="7" customWidth="1"/>
    <col min="13059" max="13064" width="9.7109375" style="7" customWidth="1"/>
    <col min="13065" max="13311" width="9.140625" style="7"/>
    <col min="13312" max="13312" width="7.7109375" style="7" customWidth="1"/>
    <col min="13313" max="13313" width="45" style="7" customWidth="1"/>
    <col min="13314" max="13314" width="17" style="7" customWidth="1"/>
    <col min="13315" max="13320" width="9.7109375" style="7" customWidth="1"/>
    <col min="13321" max="13567" width="9.140625" style="7"/>
    <col min="13568" max="13568" width="7.7109375" style="7" customWidth="1"/>
    <col min="13569" max="13569" width="45" style="7" customWidth="1"/>
    <col min="13570" max="13570" width="17" style="7" customWidth="1"/>
    <col min="13571" max="13576" width="9.7109375" style="7" customWidth="1"/>
    <col min="13577" max="13823" width="9.140625" style="7"/>
    <col min="13824" max="13824" width="7.7109375" style="7" customWidth="1"/>
    <col min="13825" max="13825" width="45" style="7" customWidth="1"/>
    <col min="13826" max="13826" width="17" style="7" customWidth="1"/>
    <col min="13827" max="13832" width="9.7109375" style="7" customWidth="1"/>
    <col min="13833" max="14079" width="9.140625" style="7"/>
    <col min="14080" max="14080" width="7.7109375" style="7" customWidth="1"/>
    <col min="14081" max="14081" width="45" style="7" customWidth="1"/>
    <col min="14082" max="14082" width="17" style="7" customWidth="1"/>
    <col min="14083" max="14088" width="9.7109375" style="7" customWidth="1"/>
    <col min="14089" max="14335" width="9.140625" style="7"/>
    <col min="14336" max="14336" width="7.7109375" style="7" customWidth="1"/>
    <col min="14337" max="14337" width="45" style="7" customWidth="1"/>
    <col min="14338" max="14338" width="17" style="7" customWidth="1"/>
    <col min="14339" max="14344" width="9.7109375" style="7" customWidth="1"/>
    <col min="14345" max="14591" width="9.140625" style="7"/>
    <col min="14592" max="14592" width="7.7109375" style="7" customWidth="1"/>
    <col min="14593" max="14593" width="45" style="7" customWidth="1"/>
    <col min="14594" max="14594" width="17" style="7" customWidth="1"/>
    <col min="14595" max="14600" width="9.7109375" style="7" customWidth="1"/>
    <col min="14601" max="14847" width="9.140625" style="7"/>
    <col min="14848" max="14848" width="7.7109375" style="7" customWidth="1"/>
    <col min="14849" max="14849" width="45" style="7" customWidth="1"/>
    <col min="14850" max="14850" width="17" style="7" customWidth="1"/>
    <col min="14851" max="14856" width="9.7109375" style="7" customWidth="1"/>
    <col min="14857" max="15103" width="9.140625" style="7"/>
    <col min="15104" max="15104" width="7.7109375" style="7" customWidth="1"/>
    <col min="15105" max="15105" width="45" style="7" customWidth="1"/>
    <col min="15106" max="15106" width="17" style="7" customWidth="1"/>
    <col min="15107" max="15112" width="9.7109375" style="7" customWidth="1"/>
    <col min="15113" max="15359" width="9.140625" style="7"/>
    <col min="15360" max="15360" width="7.7109375" style="7" customWidth="1"/>
    <col min="15361" max="15361" width="45" style="7" customWidth="1"/>
    <col min="15362" max="15362" width="17" style="7" customWidth="1"/>
    <col min="15363" max="15368" width="9.7109375" style="7" customWidth="1"/>
    <col min="15369" max="15615" width="9.140625" style="7"/>
    <col min="15616" max="15616" width="7.7109375" style="7" customWidth="1"/>
    <col min="15617" max="15617" width="45" style="7" customWidth="1"/>
    <col min="15618" max="15618" width="17" style="7" customWidth="1"/>
    <col min="15619" max="15624" width="9.7109375" style="7" customWidth="1"/>
    <col min="15625" max="15871" width="9.140625" style="7"/>
    <col min="15872" max="15872" width="7.7109375" style="7" customWidth="1"/>
    <col min="15873" max="15873" width="45" style="7" customWidth="1"/>
    <col min="15874" max="15874" width="17" style="7" customWidth="1"/>
    <col min="15875" max="15880" width="9.7109375" style="7" customWidth="1"/>
    <col min="15881" max="16127" width="9.140625" style="7"/>
    <col min="16128" max="16128" width="7.7109375" style="7" customWidth="1"/>
    <col min="16129" max="16129" width="45" style="7" customWidth="1"/>
    <col min="16130" max="16130" width="17" style="7" customWidth="1"/>
    <col min="16131" max="16136" width="9.7109375" style="7" customWidth="1"/>
    <col min="16137" max="16384" width="9.140625" style="7"/>
  </cols>
  <sheetData>
    <row r="1" spans="1:10" ht="66.75" customHeight="1" x14ac:dyDescent="0.25">
      <c r="H1" s="36"/>
      <c r="I1" s="36"/>
      <c r="J1" s="36"/>
    </row>
    <row r="2" spans="1:10" ht="66" customHeight="1" x14ac:dyDescent="0.25">
      <c r="G2" s="58" t="s">
        <v>115</v>
      </c>
      <c r="H2" s="58"/>
      <c r="I2" s="58"/>
    </row>
    <row r="6" spans="1:10" ht="26.25" customHeight="1" x14ac:dyDescent="0.25">
      <c r="A6" s="49" t="s">
        <v>116</v>
      </c>
      <c r="B6" s="49"/>
      <c r="C6" s="49"/>
      <c r="D6" s="49"/>
      <c r="E6" s="49"/>
      <c r="F6" s="49"/>
      <c r="G6" s="49"/>
      <c r="H6" s="49"/>
      <c r="I6" s="49"/>
    </row>
    <row r="9" spans="1:10" s="6" customFormat="1" ht="49.5" customHeight="1" x14ac:dyDescent="0.25">
      <c r="A9" s="59" t="s">
        <v>19</v>
      </c>
      <c r="B9" s="59" t="s">
        <v>20</v>
      </c>
      <c r="C9" s="59" t="s">
        <v>117</v>
      </c>
      <c r="D9" s="59" t="s">
        <v>125</v>
      </c>
      <c r="E9" s="59"/>
      <c r="F9" s="59" t="s">
        <v>126</v>
      </c>
      <c r="G9" s="59"/>
      <c r="H9" s="59" t="s">
        <v>127</v>
      </c>
      <c r="I9" s="60"/>
      <c r="J9" s="56"/>
    </row>
    <row r="10" spans="1:10" ht="51.75" customHeight="1" x14ac:dyDescent="0.25">
      <c r="A10" s="59"/>
      <c r="B10" s="59"/>
      <c r="C10" s="59"/>
      <c r="D10" s="9" t="s">
        <v>118</v>
      </c>
      <c r="E10" s="9" t="s">
        <v>119</v>
      </c>
      <c r="F10" s="9" t="s">
        <v>118</v>
      </c>
      <c r="G10" s="9" t="s">
        <v>119</v>
      </c>
      <c r="H10" s="9" t="s">
        <v>118</v>
      </c>
      <c r="I10" s="31" t="s">
        <v>119</v>
      </c>
      <c r="J10" s="56"/>
    </row>
    <row r="11" spans="1:10" ht="26.1" customHeight="1" x14ac:dyDescent="0.25">
      <c r="A11" s="9" t="s">
        <v>29</v>
      </c>
      <c r="B11" s="10" t="s">
        <v>121</v>
      </c>
      <c r="C11" s="9"/>
      <c r="D11" s="20"/>
      <c r="E11" s="20"/>
      <c r="F11" s="20"/>
      <c r="G11" s="20"/>
      <c r="H11" s="20"/>
      <c r="I11" s="34"/>
      <c r="J11" s="56"/>
    </row>
    <row r="12" spans="1:10" ht="67.5" customHeight="1" x14ac:dyDescent="0.25">
      <c r="A12" s="9" t="s">
        <v>30</v>
      </c>
      <c r="B12" s="10" t="s">
        <v>122</v>
      </c>
      <c r="C12" s="9" t="s">
        <v>120</v>
      </c>
      <c r="D12" s="30">
        <v>191</v>
      </c>
      <c r="E12" s="20">
        <v>157.13</v>
      </c>
      <c r="F12" s="20">
        <v>157.13</v>
      </c>
      <c r="G12" s="20">
        <v>188.36</v>
      </c>
      <c r="H12" s="20">
        <v>188.36</v>
      </c>
      <c r="I12" s="35">
        <f>0.340207916856459*1000</f>
        <v>340.20791685645901</v>
      </c>
      <c r="J12" s="57"/>
    </row>
    <row r="13" spans="1:10" ht="88.5" customHeight="1" x14ac:dyDescent="0.25">
      <c r="A13" s="9" t="s">
        <v>31</v>
      </c>
      <c r="B13" s="10" t="s">
        <v>123</v>
      </c>
      <c r="C13" s="9" t="s">
        <v>120</v>
      </c>
      <c r="D13" s="30">
        <v>384</v>
      </c>
      <c r="E13" s="20">
        <v>284.60000000000002</v>
      </c>
      <c r="F13" s="20">
        <v>284.60000000000002</v>
      </c>
      <c r="G13" s="20">
        <v>231.9</v>
      </c>
      <c r="H13" s="20">
        <v>231.9</v>
      </c>
      <c r="I13" s="33">
        <f>0.937670097878607*1000</f>
        <v>937.67009787860695</v>
      </c>
      <c r="J13" s="57"/>
    </row>
    <row r="14" spans="1:10" ht="27" customHeight="1" x14ac:dyDescent="0.25">
      <c r="A14" s="9" t="s">
        <v>32</v>
      </c>
      <c r="B14" s="10" t="s">
        <v>124</v>
      </c>
      <c r="C14" s="16"/>
      <c r="D14" s="20"/>
      <c r="E14" s="20"/>
      <c r="F14" s="20"/>
      <c r="G14" s="20"/>
      <c r="H14" s="20"/>
      <c r="I14" s="34" t="s">
        <v>120</v>
      </c>
      <c r="J14" s="57"/>
    </row>
    <row r="15" spans="1:10" ht="27" customHeight="1" x14ac:dyDescent="0.25">
      <c r="A15" s="9"/>
      <c r="B15" s="10" t="s">
        <v>77</v>
      </c>
      <c r="C15" s="16" t="s">
        <v>112</v>
      </c>
      <c r="D15" s="24">
        <v>0.14879999999999999</v>
      </c>
      <c r="E15" s="24">
        <v>0.16800000000000001</v>
      </c>
      <c r="F15" s="24">
        <v>0.16800000000000001</v>
      </c>
      <c r="G15" s="24">
        <v>0.15079999999999999</v>
      </c>
      <c r="H15" s="24">
        <v>0.15079999999999999</v>
      </c>
      <c r="I15" s="61">
        <f>0.358039878284931*1000</f>
        <v>358.03987828493098</v>
      </c>
      <c r="J15" s="57"/>
    </row>
    <row r="16" spans="1:10" ht="27" customHeight="1" x14ac:dyDescent="0.25">
      <c r="A16" s="9"/>
      <c r="B16" s="10" t="s">
        <v>78</v>
      </c>
      <c r="C16" s="16" t="s">
        <v>112</v>
      </c>
      <c r="D16" s="24">
        <v>0.13669999999999999</v>
      </c>
      <c r="E16" s="24">
        <v>0.15429999999999999</v>
      </c>
      <c r="F16" s="24">
        <v>0.15429999999999999</v>
      </c>
      <c r="G16" s="24">
        <v>0.13850000000000001</v>
      </c>
      <c r="H16" s="24">
        <v>0.13850000000000001</v>
      </c>
      <c r="I16" s="62"/>
      <c r="J16" s="57"/>
    </row>
    <row r="17" spans="1:10" ht="27" customHeight="1" x14ac:dyDescent="0.25">
      <c r="A17" s="9"/>
      <c r="B17" s="10" t="s">
        <v>79</v>
      </c>
      <c r="C17" s="16" t="s">
        <v>112</v>
      </c>
      <c r="D17" s="24">
        <v>9.3100000000000002E-2</v>
      </c>
      <c r="E17" s="24">
        <v>0.1051</v>
      </c>
      <c r="F17" s="24">
        <v>0.1051</v>
      </c>
      <c r="G17" s="24">
        <v>9.4299999999999995E-2</v>
      </c>
      <c r="H17" s="24">
        <v>9.4299999999999995E-2</v>
      </c>
      <c r="I17" s="35">
        <f>0.199881712062474*1000</f>
        <v>199.88171206247398</v>
      </c>
      <c r="J17" s="57"/>
    </row>
    <row r="18" spans="1:10" ht="27" customHeight="1" x14ac:dyDescent="0.25">
      <c r="A18" s="9"/>
      <c r="B18" s="10" t="s">
        <v>80</v>
      </c>
      <c r="C18" s="16" t="s">
        <v>112</v>
      </c>
      <c r="D18" s="24">
        <v>5.45E-2</v>
      </c>
      <c r="E18" s="24">
        <v>6.1499999999999999E-2</v>
      </c>
      <c r="F18" s="24">
        <v>6.1499999999999999E-2</v>
      </c>
      <c r="G18" s="24">
        <v>5.5199999999999999E-2</v>
      </c>
      <c r="H18" s="24">
        <v>5.5199999999999999E-2</v>
      </c>
      <c r="I18" s="35">
        <f>0.119346626094977*1000</f>
        <v>119.346626094977</v>
      </c>
      <c r="J18" s="57"/>
    </row>
  </sheetData>
  <mergeCells count="12">
    <mergeCell ref="J11:J18"/>
    <mergeCell ref="H1:J1"/>
    <mergeCell ref="G2:I2"/>
    <mergeCell ref="A6:I6"/>
    <mergeCell ref="A9:A10"/>
    <mergeCell ref="B9:B10"/>
    <mergeCell ref="C9:C10"/>
    <mergeCell ref="D9:E9"/>
    <mergeCell ref="F9:G9"/>
    <mergeCell ref="H9:I9"/>
    <mergeCell ref="J9:J10"/>
    <mergeCell ref="I15:I16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2017-12-21T05:45:35Z</dcterms:modified>
</cp:coreProperties>
</file>